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284.2024 - PJ 5 UPAS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JACAREPAGUA LOTE 5 " sheetId="31" r:id="rId16"/>
    <sheet name="Lote 5 - Jacarepaguá" sheetId="30" r:id="rId17"/>
    <sheet name="DOCTOR VIP L 1" sheetId="24" state="hidden" r:id="rId18"/>
    <sheet name="DOCTOR VIP L 2" sheetId="28" state="hidden" r:id="rId19"/>
    <sheet name="MORAES E SOEIRO L 03" sheetId="22" state="hidden" r:id="rId20"/>
    <sheet name="MORAES E SOEIRO L 08" sheetId="25" state="hidden" r:id="rId21"/>
    <sheet name="parei MORAES E SOEIRO L4" sheetId="21" state="hidden" r:id="rId22"/>
    <sheet name="Plan2" sheetId="23" state="hidden" r:id="rId23"/>
    <sheet name="HYPNOS L 4" sheetId="26" state="hidden" r:id="rId24"/>
    <sheet name="HYPNOS L.7" sheetId="16" state="hidden" r:id="rId25"/>
    <sheet name="LIFECARE 6 CONF." sheetId="27" state="hidden" r:id="rId26"/>
    <sheet name="DOM WALMOR L.5 CONF." sheetId="17" state="hidden" r:id="rId27"/>
    <sheet name="IMP" sheetId="18" state="hidden" r:id="rId28"/>
    <sheet name="DOM WALMOR L. 5" sheetId="19" state="hidden" r:id="rId29"/>
    <sheet name="Plan1" sheetId="20" state="hidden" r:id="rId30"/>
  </sheets>
  <definedNames>
    <definedName name="_xlnm.Print_Area" localSheetId="17">'DOCTOR VIP L 1'!$A$1:$M$47</definedName>
    <definedName name="_xlnm.Print_Area" localSheetId="26">'DOM WALMOR L.5 CONF.'!$A$1:$N$51</definedName>
    <definedName name="_xlnm.Print_Area" localSheetId="24">'HYPNOS L.7'!$A$1:$M$49</definedName>
    <definedName name="_xlnm.Print_Area" localSheetId="15">'JACAREPAGUA LOTE 5 '!$B$4:$F$29</definedName>
    <definedName name="_xlnm.Print_Area" localSheetId="25">'LIFECARE 6 CONF.'!$A$1:$N$51</definedName>
    <definedName name="_xlnm.Print_Area" localSheetId="16">'Lote 5 - Jacarepaguá'!$A$1:$J$61</definedName>
    <definedName name="_xlnm.Print_Area" localSheetId="19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4" i="31" l="1"/>
  <c r="D33" i="31"/>
  <c r="D32" i="31"/>
  <c r="D30" i="31"/>
  <c r="N28" i="31"/>
  <c r="N27" i="31"/>
  <c r="N8" i="31"/>
  <c r="N9" i="31"/>
  <c r="N10" i="31"/>
  <c r="N11" i="31"/>
  <c r="N12" i="31"/>
  <c r="N13" i="31"/>
  <c r="N7" i="31"/>
  <c r="M27" i="31"/>
  <c r="M8" i="31"/>
  <c r="M9" i="31"/>
  <c r="M10" i="31"/>
  <c r="M11" i="31"/>
  <c r="M12" i="31"/>
  <c r="M13" i="31"/>
  <c r="M14" i="31"/>
  <c r="M15" i="31"/>
  <c r="M16" i="31"/>
  <c r="N16" i="31" s="1"/>
  <c r="M17" i="31"/>
  <c r="M18" i="31"/>
  <c r="M19" i="31"/>
  <c r="M20" i="31"/>
  <c r="M21" i="31"/>
  <c r="M22" i="31"/>
  <c r="M23" i="31"/>
  <c r="M24" i="31"/>
  <c r="N24" i="31" s="1"/>
  <c r="M25" i="31"/>
  <c r="N25" i="31" s="1"/>
  <c r="M26" i="31"/>
  <c r="M7" i="31"/>
  <c r="L2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7" i="31"/>
  <c r="K8" i="31"/>
  <c r="K9" i="31"/>
  <c r="K10" i="31"/>
  <c r="K11" i="31"/>
  <c r="K12" i="31"/>
  <c r="K13" i="31"/>
  <c r="K7" i="31"/>
  <c r="J28" i="31"/>
  <c r="J27" i="31"/>
  <c r="J13" i="31"/>
  <c r="J11" i="31"/>
  <c r="J12" i="31"/>
  <c r="J8" i="31"/>
  <c r="J9" i="31"/>
  <c r="J10" i="31"/>
  <c r="J7" i="31"/>
  <c r="H28" i="31"/>
  <c r="H27" i="31"/>
  <c r="H8" i="31"/>
  <c r="H9" i="31"/>
  <c r="H10" i="31"/>
  <c r="H11" i="31"/>
  <c r="H12" i="31"/>
  <c r="H13" i="31"/>
  <c r="H7" i="31"/>
  <c r="F27" i="31"/>
  <c r="F12" i="31"/>
  <c r="F7" i="31"/>
  <c r="J26" i="31"/>
  <c r="I26" i="31"/>
  <c r="G26" i="31"/>
  <c r="F26" i="31"/>
  <c r="H26" i="31" s="1"/>
  <c r="E26" i="31"/>
  <c r="N26" i="31" s="1"/>
  <c r="I25" i="31"/>
  <c r="J25" i="31" s="1"/>
  <c r="G25" i="31"/>
  <c r="E25" i="31"/>
  <c r="F25" i="31" s="1"/>
  <c r="H25" i="31" s="1"/>
  <c r="J24" i="31"/>
  <c r="I24" i="31"/>
  <c r="H24" i="31"/>
  <c r="G24" i="31"/>
  <c r="F24" i="31"/>
  <c r="E24" i="31"/>
  <c r="I23" i="31"/>
  <c r="J23" i="31" s="1"/>
  <c r="G23" i="31"/>
  <c r="E23" i="31"/>
  <c r="J22" i="31"/>
  <c r="I22" i="31"/>
  <c r="G22" i="31"/>
  <c r="F22" i="31"/>
  <c r="H22" i="31" s="1"/>
  <c r="E22" i="31"/>
  <c r="N22" i="31" s="1"/>
  <c r="I21" i="31"/>
  <c r="J21" i="31" s="1"/>
  <c r="G21" i="31"/>
  <c r="E21" i="31"/>
  <c r="F21" i="31" s="1"/>
  <c r="H21" i="31" s="1"/>
  <c r="N20" i="31"/>
  <c r="J20" i="31"/>
  <c r="I20" i="31"/>
  <c r="H20" i="31"/>
  <c r="G20" i="31"/>
  <c r="F20" i="31"/>
  <c r="E20" i="31"/>
  <c r="I19" i="31"/>
  <c r="J19" i="31" s="1"/>
  <c r="G19" i="31"/>
  <c r="E19" i="31"/>
  <c r="N19" i="31" s="1"/>
  <c r="J18" i="31"/>
  <c r="I18" i="31"/>
  <c r="G18" i="31"/>
  <c r="F18" i="31"/>
  <c r="H18" i="31" s="1"/>
  <c r="E18" i="31"/>
  <c r="N18" i="31" s="1"/>
  <c r="I17" i="31"/>
  <c r="J17" i="31" s="1"/>
  <c r="G17" i="31"/>
  <c r="E17" i="31"/>
  <c r="F17" i="31" s="1"/>
  <c r="H17" i="31" s="1"/>
  <c r="J16" i="31"/>
  <c r="I16" i="31"/>
  <c r="H16" i="31"/>
  <c r="G16" i="31"/>
  <c r="F16" i="31"/>
  <c r="E16" i="31"/>
  <c r="I15" i="31"/>
  <c r="J15" i="31" s="1"/>
  <c r="G15" i="31"/>
  <c r="E15" i="31"/>
  <c r="N15" i="31" s="1"/>
  <c r="J14" i="31"/>
  <c r="I14" i="31"/>
  <c r="G14" i="31"/>
  <c r="F14" i="31"/>
  <c r="H14" i="31" s="1"/>
  <c r="E14" i="31"/>
  <c r="N14" i="31" s="1"/>
  <c r="F13" i="31"/>
  <c r="F11" i="31"/>
  <c r="F10" i="31"/>
  <c r="F9" i="31"/>
  <c r="F28" i="31" s="1"/>
  <c r="F8" i="31"/>
  <c r="D27" i="31"/>
  <c r="N21" i="31" l="1"/>
  <c r="N17" i="31"/>
  <c r="N23" i="31"/>
  <c r="L28" i="31"/>
  <c r="M28" i="31"/>
  <c r="F15" i="31"/>
  <c r="H15" i="31" s="1"/>
  <c r="F19" i="31"/>
  <c r="H19" i="31" s="1"/>
  <c r="F23" i="31"/>
  <c r="H23" i="31" s="1"/>
  <c r="D28" i="31"/>
  <c r="D31" i="31" l="1"/>
  <c r="I25" i="30" l="1"/>
  <c r="E24" i="30" l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I53" i="30"/>
  <c r="I55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G23" i="30"/>
  <c r="I23" i="30" s="1"/>
  <c r="J56" i="30" s="1"/>
  <c r="G4" i="30"/>
  <c r="I4" i="30" s="1"/>
  <c r="J37" i="30" s="1"/>
  <c r="I9" i="30"/>
  <c r="J42" i="30" s="1"/>
  <c r="I13" i="30"/>
  <c r="J46" i="30" s="1"/>
  <c r="I17" i="30" l="1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s="1"/>
  <c r="I22" i="30" l="1"/>
  <c r="J55" i="30" s="1"/>
  <c r="I5" i="30" l="1"/>
  <c r="J38" i="30" s="1"/>
  <c r="I6" i="30"/>
  <c r="J39" i="30" s="1"/>
  <c r="I21" i="30"/>
  <c r="J54" i="30" s="1"/>
  <c r="E25" i="30"/>
  <c r="J57" i="30" l="1"/>
  <c r="F57" i="30" s="1"/>
  <c r="I24" i="30"/>
  <c r="H30" i="30" s="1"/>
  <c r="C57" i="30"/>
  <c r="H29" i="30" l="1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F61" i="30" s="1"/>
  <c r="B31" i="30"/>
  <c r="B29" i="30"/>
  <c r="B32" i="30" l="1"/>
  <c r="G32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<sst xmlns="http://schemas.openxmlformats.org/spreadsheetml/2006/main" count="1572" uniqueCount="305">
  <si>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</si>
  <si>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</si>
  <si>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</si>
  <si>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</si>
  <si>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</si>
  <si>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</si>
  <si>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</si>
  <si>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</si>
  <si>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</si>
  <si>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</si>
  <si>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</si>
  <si>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</si>
  <si>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</si>
  <si>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</si>
  <si>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</si>
  <si>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</si>
  <si>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</si>
  <si>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</si>
  <si>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</si>
  <si>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</si>
  <si>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</si>
  <si>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</si>
  <si>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</si>
  <si>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</si>
  <si>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</si>
  <si>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</si>
  <si>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</si>
  <si>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</si>
  <si>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</si>
  <si>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</si>
  <si>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</si>
  <si>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</si>
  <si>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</si>
  <si>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</si>
  <si>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</si>
  <si>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</si>
  <si>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</si>
  <si>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</si>
  <si>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</si>
  <si>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</si>
  <si>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</si>
  <si>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</si>
  <si>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</si>
  <si>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</si>
  <si>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</si>
  <si>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</si>
  <si>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</si>
  <si>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</si>
  <si>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</si>
  <si>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</si>
  <si>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</si>
  <si>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</si>
  <si>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</si>
  <si>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</si>
  <si>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</si>
  <si>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</si>
  <si>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</si>
  <si>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</si>
  <si>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</si>
  <si>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</si>
  <si>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</si>
  <si>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</si>
  <si>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</si>
  <si>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</si>
  <si>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</si>
  <si>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</si>
  <si>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</si>
  <si>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</si>
  <si>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</si>
  <si>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</si>
  <si>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</si>
  <si>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</si>
  <si>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</si>
  <si>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</si>
  <si>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</si>
  <si>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</si>
  <si>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</si>
  <si>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</si>
  <si>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</si>
  <si>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</si>
  <si>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</si>
  <si>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</si>
  <si>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</si>
  <si>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</si>
  <si>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</si>
  <si>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</si>
  <si>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</si>
  <si>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</si>
  <si>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</si>
  <si>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</si>
  <si>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</si>
  <si>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</si>
  <si>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</si>
  <si>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</si>
  <si>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</si>
  <si>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</si>
  <si>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</si>
  <si>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</si>
  <si>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</si>
  <si>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</si>
  <si>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</si>
  <si>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</si>
  <si>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</si>
  <si>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</si>
  <si>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</si>
  <si>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</si>
  <si>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</si>
  <si>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</si>
  <si>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</si>
  <si>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</si>
  <si>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</si>
  <si>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</si>
  <si>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</si>
  <si>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</si>
  <si>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</si>
  <si>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</si>
  <si>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</si>
  <si>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</si>
  <si>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</si>
  <si>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</si>
  <si>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</si>
  <si>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</si>
  <si>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</si>
  <si>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</si>
  <si>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</si>
  <si>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</si>
  <si>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</si>
  <si>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</si>
  <si>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</si>
  <si>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</si>
  <si>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</si>
  <si>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</si>
  <si>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</si>
  <si>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</si>
  <si>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</si>
  <si>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</si>
  <si>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</si>
  <si>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</si>
  <si>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</si>
  <si>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</si>
  <si>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</si>
  <si>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</si>
  <si>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</si>
  <si>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</si>
  <si>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</si>
  <si>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</si>
  <si>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</si>
  <si>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</si>
  <si>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</si>
  <si>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</si>
  <si>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</si>
  <si>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</si>
  <si>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</si>
  <si>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</si>
  <si>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</si>
  <si>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</si>
  <si>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</si>
  <si>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</si>
  <si>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</si>
  <si>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</si>
  <si>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</si>
  <si>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</si>
  <si>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</si>
  <si>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</si>
  <si>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</si>
  <si>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</si>
  <si>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</si>
  <si>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</si>
  <si>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</si>
  <si>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</si>
  <si>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</si>
  <si>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</si>
  <si>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</si>
  <si>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</si>
  <si>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</si>
  <si>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</si>
  <si>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</si>
  <si>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</si>
  <si>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</si>
  <si>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</si>
  <si>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</si>
  <si>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</si>
  <si>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</si>
  <si>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</si>
  <si>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</si>
  <si>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</si>
  <si>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</si>
  <si>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</si>
  <si>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</si>
  <si>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</si>
  <si>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</si>
  <si>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</si>
  <si>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</si>
  <si>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</si>
  <si>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</si>
  <si>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</si>
  <si>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</si>
  <si>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</si>
  <si>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</si>
  <si>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</si>
  <si>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</si>
  <si>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</si>
  <si>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</si>
  <si>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</si>
  <si>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</si>
  <si>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</si>
  <si>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</si>
  <si>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</si>
  <si>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</si>
  <si>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</si>
  <si>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</si>
  <si>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</si>
  <si>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</si>
  <si>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</si>
  <si>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</si>
  <si>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</si>
  <si>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</si>
  <si>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</si>
  <si>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</si>
  <si>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</si>
  <si>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</si>
  <si>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</si>
  <si>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</si>
  <si>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</si>
  <si>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</si>
  <si>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</si>
  <si>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</si>
  <si>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</si>
  <si>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</si>
  <si>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</si>
  <si>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</si>
  <si>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</si>
  <si>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</si>
  <si>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</si>
  <si>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</si>
  <si>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</si>
  <si>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</si>
  <si>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</si>
  <si>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</si>
  <si>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</si>
  <si>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</si>
  <si>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</si>
  <si>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</si>
  <si>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</si>
  <si>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</si>
  <si>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</si>
  <si>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</si>
  <si>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</si>
  <si>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</si>
  <si>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</si>
  <si>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</si>
  <si>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</si>
  <si>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</si>
  <si>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</si>
  <si>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</si>
  <si>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</si>
  <si>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</si>
  <si>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VALOR SEMESTRAL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</si>
  <si>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</si>
  <si>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</si>
  <si>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</si>
  <si>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</si>
  <si>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</si>
  <si>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</si>
  <si>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</si>
  <si>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</si>
  <si>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</si>
  <si>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</si>
  <si>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</si>
  <si>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</si>
  <si>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</si>
  <si>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SEMESTRAL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</si>
  <si>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</si>
  <si>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</si>
  <si>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</si>
  <si>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</si>
  <si>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</si>
  <si>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</si>
  <si>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MÉDICO NEUROLOGIA - ELETROENCEFALOGRAMA</t>
  </si>
  <si>
    <t>MÉDICO INFECTOLOGIA</t>
  </si>
  <si>
    <t>MÉDICO EPIDEMIOLOGISTA</t>
  </si>
  <si>
    <t>MÉDICO COORDENADOR DO AMBULATÓRIO</t>
  </si>
  <si>
    <t>MÉDICO COORDENADOR DO NEP</t>
  </si>
  <si>
    <t>MÉDICO COORDENADOR DA EMERGÊNCIA</t>
  </si>
  <si>
    <t>PROVA REAL (A+B+ C- D) MENSAL (= 0)</t>
  </si>
  <si>
    <t>Médico Clínica Médica Plantão 12h Diurno (2ª a 6ª feira)</t>
  </si>
  <si>
    <t>Médico Clínica Médica Plantão 12h Diurno (sábado e domingo)</t>
  </si>
  <si>
    <t>Médico Clínica Médica Rotina</t>
  </si>
  <si>
    <t>Médico Clínica Médica Plantão 12h Noturno (2ª a 6ª feira)</t>
  </si>
  <si>
    <t>Médico Clínica Médica Plantão 12h Noturno (sábado e domingo)</t>
  </si>
  <si>
    <t>Médico Pediatria Plantão 24h (2ª a 6ª feira)</t>
  </si>
  <si>
    <t>Médico Pediatria Plantão 24h (sábado e domingo)</t>
  </si>
  <si>
    <t>LOTE 5 - UPA Jacarepaguá</t>
  </si>
  <si>
    <t>RIONEST SERVIÇOS MEDICOS E HOSPITALARES LTDA - CNPJ: 41.181.230/0001-81</t>
  </si>
  <si>
    <t>MONTEIRO &amp; RODRIGUEZ DIAGNOSTICO POR IMAGEM LTDA - CNPJ: 31.418.513/0001-40</t>
  </si>
  <si>
    <t>PSMED - PRESTAÇÃO DE SERVIÇOS MEDICOS NA AREA DA SAUDE LTDA - CNPJ: 43.151.646/0001-70</t>
  </si>
  <si>
    <t>COEFICIENTE DE VARIAÇÃO (%)</t>
  </si>
  <si>
    <t xml:space="preserve">VALOR MÉDIA POR ITEM </t>
  </si>
  <si>
    <t xml:space="preserve">VALOR MEDIANA POR ITEM </t>
  </si>
  <si>
    <t xml:space="preserve">DESVIO PADRÃO </t>
  </si>
  <si>
    <t xml:space="preserve">COEFICIENTE DE VARIAÇÃO </t>
  </si>
  <si>
    <t xml:space="preserve">MÉDIA </t>
  </si>
  <si>
    <t xml:space="preserve">MEDIANA </t>
  </si>
  <si>
    <t xml:space="preserve">MÍNIMO </t>
  </si>
  <si>
    <t xml:space="preserve">VALOR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</si>
</sst>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8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  <xf numFmtId="44" fontId="19" fillId="0" borderId="0" applyFont="0" applyFill="0" applyBorder="0" applyAlignment="0" applyProtection="0"/>
  </cellStyleXfs>
  <cellXfs count="894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63" fillId="0" borderId="3" xfId="0" applyFont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164" fontId="62" fillId="0" borderId="3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60" fillId="11" borderId="38" xfId="0" applyFont="1" applyFill="1" applyBorder="1" applyAlignment="1">
      <alignment horizontal="center" vertical="center" wrapText="1"/>
    </xf>
    <xf numFmtId="0" fontId="60" fillId="11" borderId="48" xfId="0" applyFont="1" applyFill="1" applyBorder="1" applyAlignment="1">
      <alignment horizontal="center" vertical="center" wrapText="1"/>
    </xf>
    <xf numFmtId="0" fontId="60" fillId="11" borderId="33" xfId="0" applyFont="1" applyFill="1" applyBorder="1" applyAlignment="1">
      <alignment horizontal="center" vertical="center" wrapText="1"/>
    </xf>
    <xf numFmtId="0" fontId="62" fillId="0" borderId="34" xfId="1" applyNumberFormat="1" applyFont="1" applyFill="1" applyBorder="1" applyAlignment="1" applyProtection="1">
      <alignment horizontal="center" vertical="center" wrapText="1"/>
    </xf>
    <xf numFmtId="164" fontId="62" fillId="0" borderId="34" xfId="1" applyFont="1" applyFill="1" applyBorder="1" applyAlignment="1" applyProtection="1">
      <alignment horizontal="center" vertical="center" wrapText="1"/>
    </xf>
    <xf numFmtId="164" fontId="66" fillId="13" borderId="6" xfId="1" applyFont="1" applyFill="1" applyBorder="1" applyAlignment="1" applyProtection="1">
      <alignment horizontal="center" vertical="center" wrapText="1"/>
    </xf>
    <xf numFmtId="164" fontId="66" fillId="13" borderId="51" xfId="1" applyFont="1" applyFill="1" applyBorder="1" applyAlignment="1" applyProtection="1">
      <alignment horizontal="center" vertical="center" wrapText="1"/>
    </xf>
    <xf numFmtId="164" fontId="66" fillId="13" borderId="21" xfId="1" applyFont="1" applyFill="1" applyBorder="1" applyAlignment="1" applyProtection="1">
      <alignment horizontal="center" vertical="center" wrapText="1"/>
    </xf>
    <xf numFmtId="164" fontId="59" fillId="13" borderId="40" xfId="1" applyFont="1" applyFill="1" applyBorder="1" applyAlignment="1" applyProtection="1">
      <alignment horizontal="center" vertical="center" wrapText="1"/>
    </xf>
    <xf numFmtId="9" fontId="19" fillId="13" borderId="2" xfId="2" applyFill="1" applyBorder="1" applyAlignment="1" applyProtection="1">
      <alignment horizontal="center" vertical="center"/>
    </xf>
    <xf numFmtId="177" fontId="62" fillId="13" borderId="5" xfId="1" applyNumberFormat="1" applyFont="1" applyFill="1" applyBorder="1" applyAlignment="1" applyProtection="1">
      <alignment horizontal="center" vertical="center"/>
    </xf>
    <xf numFmtId="177" fontId="62" fillId="13" borderId="2" xfId="1" applyNumberFormat="1" applyFont="1" applyFill="1" applyBorder="1" applyAlignment="1" applyProtection="1">
      <alignment horizontal="center" vertical="center"/>
    </xf>
    <xf numFmtId="177" fontId="62" fillId="13" borderId="41" xfId="1" applyNumberFormat="1" applyFont="1" applyFill="1" applyBorder="1" applyAlignment="1" applyProtection="1">
      <alignment horizontal="center" vertical="center"/>
    </xf>
    <xf numFmtId="177" fontId="59" fillId="13" borderId="2" xfId="1" applyNumberFormat="1" applyFont="1" applyFill="1" applyBorder="1" applyAlignment="1" applyProtection="1">
      <alignment horizontal="center" vertical="center" wrapText="1"/>
    </xf>
    <xf numFmtId="177" fontId="59" fillId="14" borderId="5" xfId="1" applyNumberFormat="1" applyFont="1" applyFill="1" applyBorder="1" applyAlignment="1" applyProtection="1">
      <alignment horizontal="center" vertical="center" wrapText="1"/>
    </xf>
    <xf numFmtId="177" fontId="59" fillId="14" borderId="2" xfId="1" applyNumberFormat="1" applyFont="1" applyFill="1" applyBorder="1" applyAlignment="1" applyProtection="1">
      <alignment horizontal="center" vertical="center" wrapText="1"/>
    </xf>
    <xf numFmtId="177" fontId="59" fillId="14" borderId="41" xfId="1" applyNumberFormat="1" applyFont="1" applyFill="1" applyBorder="1" applyAlignment="1" applyProtection="1">
      <alignment horizontal="center" vertical="center" wrapText="1"/>
    </xf>
    <xf numFmtId="177" fontId="59" fillId="0" borderId="29" xfId="0" applyNumberFormat="1" applyFont="1" applyFill="1" applyBorder="1" applyAlignment="1">
      <alignment vertical="center" wrapText="1"/>
    </xf>
    <xf numFmtId="177" fontId="59" fillId="13" borderId="29" xfId="0" applyNumberFormat="1" applyFont="1" applyFill="1" applyBorder="1" applyAlignment="1">
      <alignment horizontal="center" vertical="center"/>
    </xf>
    <xf numFmtId="177" fontId="59" fillId="14" borderId="52" xfId="0" applyNumberFormat="1" applyFont="1" applyFill="1" applyBorder="1" applyAlignment="1">
      <alignment horizontal="center" vertical="center"/>
    </xf>
    <xf numFmtId="177" fontId="59" fillId="14" borderId="29" xfId="0" applyNumberFormat="1" applyFont="1" applyFill="1" applyBorder="1" applyAlignment="1">
      <alignment horizontal="center" vertical="center"/>
    </xf>
    <xf numFmtId="177" fontId="59" fillId="14" borderId="42" xfId="0" applyNumberFormat="1" applyFont="1" applyFill="1" applyBorder="1" applyAlignment="1">
      <alignment horizontal="center" vertical="center"/>
    </xf>
    <xf numFmtId="44" fontId="59" fillId="14" borderId="50" xfId="4" applyFont="1" applyFill="1" applyBorder="1" applyAlignment="1">
      <alignment horizontal="center"/>
    </xf>
    <xf numFmtId="44" fontId="59" fillId="14" borderId="55" xfId="4" applyFont="1" applyFill="1" applyBorder="1" applyAlignment="1">
      <alignment horizontal="center"/>
    </xf>
    <xf numFmtId="44" fontId="59" fillId="14" borderId="23" xfId="4" applyFont="1" applyFill="1" applyBorder="1"/>
    <xf numFmtId="44" fontId="59" fillId="14" borderId="26" xfId="4" applyFont="1" applyFill="1" applyBorder="1" applyAlignment="1">
      <alignment horizontal="center"/>
    </xf>
    <xf numFmtId="44" fontId="59" fillId="14" borderId="4" xfId="4" applyFont="1" applyFill="1" applyBorder="1" applyAlignment="1">
      <alignment horizontal="center"/>
    </xf>
    <xf numFmtId="9" fontId="67" fillId="14" borderId="25" xfId="2" applyFont="1" applyFill="1" applyBorder="1"/>
    <xf numFmtId="177" fontId="59" fillId="14" borderId="25" xfId="4" applyNumberFormat="1" applyFont="1" applyFill="1" applyBorder="1" applyAlignment="1" applyProtection="1"/>
    <xf numFmtId="177" fontId="59" fillId="14" borderId="25" xfId="4" applyNumberFormat="1" applyFont="1" applyFill="1" applyBorder="1"/>
    <xf numFmtId="44" fontId="59" fillId="14" borderId="27" xfId="4" applyFont="1" applyFill="1" applyBorder="1" applyAlignment="1">
      <alignment horizontal="center"/>
    </xf>
    <xf numFmtId="44" fontId="59" fillId="14" borderId="28" xfId="4" applyFont="1" applyFill="1" applyBorder="1" applyAlignment="1">
      <alignment horizontal="center"/>
    </xf>
    <xf numFmtId="177" fontId="59" fillId="14" borderId="31" xfId="4" applyNumberFormat="1" applyFont="1" applyFill="1" applyBorder="1"/>
    <xf numFmtId="0" fontId="59" fillId="9" borderId="7" xfId="0" applyFont="1" applyFill="1" applyBorder="1" applyAlignment="1">
      <alignment horizontal="center"/>
    </xf>
    <xf numFmtId="0" fontId="59" fillId="9" borderId="8" xfId="0" applyFont="1" applyFill="1" applyBorder="1" applyAlignment="1">
      <alignment horizontal="center"/>
    </xf>
    <xf numFmtId="0" fontId="59" fillId="9" borderId="11" xfId="0" applyFont="1" applyFill="1" applyBorder="1" applyAlignment="1">
      <alignment horizontal="center"/>
    </xf>
    <xf numFmtId="0" fontId="59" fillId="10" borderId="1" xfId="0" applyFont="1" applyFill="1" applyBorder="1" applyAlignment="1">
      <alignment horizontal="center" vertical="center"/>
    </xf>
    <xf numFmtId="0" fontId="59" fillId="10" borderId="56" xfId="0" applyFont="1" applyFill="1" applyBorder="1" applyAlignment="1">
      <alignment horizontal="center" vertical="center"/>
    </xf>
    <xf numFmtId="177" fontId="61" fillId="0" borderId="0" xfId="0" applyNumberFormat="1" applyFont="1"/>
  </cellXfs>
  <cellStyles count="5">
    <cellStyle name="Moeda" xfId="4" builtinId="4"/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97" t="s">
        <v>0</v>
      </c>
      <c r="B1" s="697"/>
      <c r="C1" s="697"/>
      <c r="D1" s="697"/>
      <c r="E1" s="697"/>
      <c r="F1" s="697"/>
      <c r="G1" s="697"/>
    </row>
    <row r="2" spans="1:12" s="4" customFormat="1" ht="21.75" customHeight="1" x14ac:dyDescent="0.25">
      <c r="A2" s="698" t="s">
        <v>1</v>
      </c>
      <c r="B2" s="698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9" t="s">
        <v>7</v>
      </c>
      <c r="B3" s="699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9"/>
      <c r="B4" s="699"/>
      <c r="C4" s="6"/>
      <c r="D4" s="6"/>
      <c r="E4" s="6"/>
      <c r="F4" s="6"/>
      <c r="G4" s="6"/>
    </row>
    <row r="5" spans="1:12" ht="12" customHeight="1" x14ac:dyDescent="0.25">
      <c r="A5" s="699" t="s">
        <v>8</v>
      </c>
      <c r="B5" s="699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95" t="s">
        <v>22</v>
      </c>
      <c r="B20" s="695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95" t="s">
        <v>23</v>
      </c>
      <c r="B21" s="695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96" t="s">
        <v>24</v>
      </c>
      <c r="B22" s="696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96" t="s">
        <v>26</v>
      </c>
      <c r="B23" s="696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13" t="s">
        <v>78</v>
      </c>
      <c r="B1" s="713"/>
      <c r="C1" s="713"/>
      <c r="D1" s="713"/>
      <c r="E1" s="713"/>
      <c r="F1" s="713"/>
      <c r="G1" s="713"/>
    </row>
    <row r="2" spans="1:11" s="33" customFormat="1" ht="32.25" customHeight="1" x14ac:dyDescent="0.25">
      <c r="A2" s="700" t="s">
        <v>28</v>
      </c>
      <c r="B2" s="700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701" t="s">
        <v>34</v>
      </c>
      <c r="B4" s="701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701" t="s">
        <v>35</v>
      </c>
      <c r="B5" s="701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701" t="s">
        <v>36</v>
      </c>
      <c r="B6" s="701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02" t="s">
        <v>37</v>
      </c>
      <c r="B7" s="70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701" t="s">
        <v>79</v>
      </c>
      <c r="B9" s="701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701" t="s">
        <v>80</v>
      </c>
      <c r="B10" s="701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701" t="s">
        <v>81</v>
      </c>
      <c r="B11" s="701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701" t="s">
        <v>82</v>
      </c>
      <c r="B12" s="701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701" t="s">
        <v>82</v>
      </c>
      <c r="B13" s="701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701" t="s">
        <v>83</v>
      </c>
      <c r="B14" s="701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701" t="s">
        <v>84</v>
      </c>
      <c r="B15" s="701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701" t="s">
        <v>85</v>
      </c>
      <c r="B16" s="701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702" t="s">
        <v>72</v>
      </c>
      <c r="B17" s="702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701" t="s">
        <v>39</v>
      </c>
      <c r="B19" s="701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701" t="s">
        <v>40</v>
      </c>
      <c r="B20" s="701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701" t="s">
        <v>41</v>
      </c>
      <c r="B21" s="701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701" t="s">
        <v>45</v>
      </c>
      <c r="B22" s="701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701" t="s">
        <v>46</v>
      </c>
      <c r="B23" s="701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701" t="s">
        <v>47</v>
      </c>
      <c r="B24" s="701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702" t="s">
        <v>74</v>
      </c>
      <c r="B25" s="702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702" t="s">
        <v>52</v>
      </c>
      <c r="B31" s="702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703" t="s">
        <v>7</v>
      </c>
      <c r="B33" s="70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705"/>
      <c r="B34" s="705"/>
      <c r="C34" s="49"/>
      <c r="D34" s="50"/>
      <c r="E34" s="51"/>
      <c r="F34" s="51"/>
      <c r="G34" s="36"/>
    </row>
    <row r="35" spans="1:11" ht="14.1" customHeight="1" x14ac:dyDescent="0.25">
      <c r="A35" s="703" t="s">
        <v>8</v>
      </c>
      <c r="B35" s="70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706" t="s">
        <v>58</v>
      </c>
      <c r="B51" s="706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707" t="s">
        <v>59</v>
      </c>
      <c r="B52" s="707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707" t="s">
        <v>60</v>
      </c>
      <c r="B53" s="707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704" t="s">
        <v>24</v>
      </c>
      <c r="B54" s="704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704" t="s">
        <v>26</v>
      </c>
      <c r="B55" s="704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704" t="s">
        <v>27</v>
      </c>
      <c r="B56" s="704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97" t="s">
        <v>62</v>
      </c>
      <c r="B1" s="697"/>
      <c r="C1" s="697"/>
      <c r="D1" s="697"/>
      <c r="E1" s="697"/>
    </row>
    <row r="2" spans="1:10" s="33" customFormat="1" ht="32.25" customHeight="1" x14ac:dyDescent="0.25">
      <c r="A2" s="700" t="s">
        <v>28</v>
      </c>
      <c r="B2" s="700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701" t="s">
        <v>34</v>
      </c>
      <c r="B4" s="701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701" t="s">
        <v>35</v>
      </c>
      <c r="B5" s="701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701" t="s">
        <v>36</v>
      </c>
      <c r="B6" s="701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702" t="s">
        <v>37</v>
      </c>
      <c r="B7" s="702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701" t="s">
        <v>88</v>
      </c>
      <c r="B9" s="701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701" t="s">
        <v>89</v>
      </c>
      <c r="B10" s="701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701" t="s">
        <v>90</v>
      </c>
      <c r="B11" s="701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701" t="s">
        <v>91</v>
      </c>
      <c r="B12" s="701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702" t="s">
        <v>72</v>
      </c>
      <c r="B13" s="702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701" t="s">
        <v>92</v>
      </c>
      <c r="B15" s="701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701" t="s">
        <v>93</v>
      </c>
      <c r="B16" s="701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701" t="s">
        <v>94</v>
      </c>
      <c r="B17" s="701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701" t="s">
        <v>45</v>
      </c>
      <c r="B18" s="701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701" t="s">
        <v>46</v>
      </c>
      <c r="B19" s="701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701" t="s">
        <v>47</v>
      </c>
      <c r="B20" s="701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702" t="s">
        <v>74</v>
      </c>
      <c r="B21" s="702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702" t="s">
        <v>52</v>
      </c>
      <c r="B27" s="702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703" t="s">
        <v>7</v>
      </c>
      <c r="B29" s="70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705"/>
      <c r="B30" s="705"/>
      <c r="C30" s="50"/>
      <c r="D30" s="51"/>
      <c r="E30" s="51"/>
    </row>
    <row r="31" spans="1:10" ht="14.1" customHeight="1" x14ac:dyDescent="0.25">
      <c r="A31" s="703" t="s">
        <v>8</v>
      </c>
      <c r="B31" s="70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706" t="s">
        <v>58</v>
      </c>
      <c r="B47" s="706"/>
      <c r="C47" s="67">
        <f>E31+C38</f>
        <v>0</v>
      </c>
      <c r="D47" s="56"/>
      <c r="E47" s="56"/>
    </row>
    <row r="48" spans="1:6" ht="14.1" customHeight="1" x14ac:dyDescent="0.25">
      <c r="A48" s="707" t="s">
        <v>22</v>
      </c>
      <c r="B48" s="707"/>
      <c r="C48" s="51">
        <f>E31+D38</f>
        <v>0</v>
      </c>
      <c r="D48" s="56"/>
      <c r="E48" s="56"/>
    </row>
    <row r="49" spans="1:10" ht="14.1" customHeight="1" x14ac:dyDescent="0.25">
      <c r="A49" s="707" t="s">
        <v>60</v>
      </c>
      <c r="B49" s="707"/>
      <c r="C49" s="51">
        <f>C48/(1-B44)</f>
        <v>0</v>
      </c>
      <c r="D49" s="56"/>
      <c r="E49" s="56"/>
    </row>
    <row r="50" spans="1:10" s="72" customFormat="1" ht="14.1" customHeight="1" x14ac:dyDescent="0.25">
      <c r="A50" s="704" t="s">
        <v>24</v>
      </c>
      <c r="B50" s="704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704" t="s">
        <v>26</v>
      </c>
      <c r="B51" s="704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704" t="s">
        <v>27</v>
      </c>
      <c r="B52" s="704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97" t="s">
        <v>62</v>
      </c>
      <c r="B1" s="697"/>
      <c r="C1" s="697"/>
      <c r="D1" s="697"/>
      <c r="E1" s="697"/>
      <c r="F1" s="697"/>
    </row>
    <row r="2" spans="1:11" s="33" customFormat="1" ht="20.25" customHeight="1" x14ac:dyDescent="0.25">
      <c r="A2" s="700" t="s">
        <v>1</v>
      </c>
      <c r="B2" s="700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703" t="s">
        <v>7</v>
      </c>
      <c r="B3" s="70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705"/>
      <c r="B4" s="705"/>
      <c r="C4" s="51"/>
      <c r="D4" s="51"/>
      <c r="E4" s="51"/>
      <c r="F4" s="51"/>
    </row>
    <row r="5" spans="1:11" ht="9" customHeight="1" x14ac:dyDescent="0.25">
      <c r="A5" s="703" t="s">
        <v>8</v>
      </c>
      <c r="B5" s="70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707" t="s">
        <v>22</v>
      </c>
      <c r="B22" s="707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707" t="s">
        <v>60</v>
      </c>
      <c r="B23" s="707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704" t="s">
        <v>24</v>
      </c>
      <c r="B24" s="704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704" t="s">
        <v>26</v>
      </c>
      <c r="B25" s="704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704" t="s">
        <v>27</v>
      </c>
      <c r="B26" s="704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97" t="s">
        <v>97</v>
      </c>
      <c r="B1" s="697"/>
      <c r="C1" s="697"/>
      <c r="D1" s="697"/>
      <c r="E1" s="697"/>
      <c r="F1" s="697"/>
      <c r="G1" s="697"/>
    </row>
    <row r="2" spans="1:12" s="94" customFormat="1" ht="18.75" customHeight="1" x14ac:dyDescent="0.25">
      <c r="A2" s="698" t="s">
        <v>1</v>
      </c>
      <c r="B2" s="698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15" t="s">
        <v>100</v>
      </c>
      <c r="B3" s="715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15" t="s">
        <v>8</v>
      </c>
      <c r="B8" s="715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16" t="s">
        <v>22</v>
      </c>
      <c r="B25" s="716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14" t="s">
        <v>60</v>
      </c>
      <c r="B26" s="714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96" t="s">
        <v>24</v>
      </c>
      <c r="B27" s="696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96" t="s">
        <v>26</v>
      </c>
      <c r="B28" s="696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96" t="s">
        <v>27</v>
      </c>
      <c r="B29" s="696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17" t="s">
        <v>134</v>
      </c>
      <c r="B37" s="717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13" t="s">
        <v>62</v>
      </c>
      <c r="B1" s="713"/>
      <c r="C1" s="713"/>
      <c r="D1" s="713"/>
      <c r="E1" s="713"/>
      <c r="F1" s="713"/>
      <c r="G1" s="713"/>
    </row>
    <row r="2" spans="1:11" s="33" customFormat="1" ht="32.25" customHeight="1" x14ac:dyDescent="0.25">
      <c r="A2" s="700" t="s">
        <v>28</v>
      </c>
      <c r="B2" s="700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701" t="s">
        <v>34</v>
      </c>
      <c r="B4" s="701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701" t="s">
        <v>35</v>
      </c>
      <c r="B5" s="701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701" t="s">
        <v>36</v>
      </c>
      <c r="B6" s="701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02" t="s">
        <v>37</v>
      </c>
      <c r="B7" s="70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701" t="s">
        <v>135</v>
      </c>
      <c r="B9" s="701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701" t="s">
        <v>136</v>
      </c>
      <c r="B10" s="701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701" t="s">
        <v>137</v>
      </c>
      <c r="B11" s="701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701" t="s">
        <v>138</v>
      </c>
      <c r="B12" s="701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702" t="s">
        <v>72</v>
      </c>
      <c r="B14" s="702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701" t="s">
        <v>140</v>
      </c>
      <c r="B16" s="701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701" t="s">
        <v>141</v>
      </c>
      <c r="B17" s="701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701" t="s">
        <v>139</v>
      </c>
      <c r="B18" s="701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701" t="s">
        <v>45</v>
      </c>
      <c r="B19" s="701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701" t="s">
        <v>46</v>
      </c>
      <c r="B20" s="701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701" t="s">
        <v>47</v>
      </c>
      <c r="B21" s="701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702" t="s">
        <v>74</v>
      </c>
      <c r="B22" s="702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702" t="s">
        <v>52</v>
      </c>
      <c r="B28" s="702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703" t="s">
        <v>7</v>
      </c>
      <c r="B30" s="70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705"/>
      <c r="B31" s="705"/>
      <c r="C31" s="49"/>
      <c r="D31" s="50"/>
      <c r="E31" s="51"/>
      <c r="F31" s="51"/>
      <c r="G31" s="36"/>
    </row>
    <row r="32" spans="1:11" ht="14.1" customHeight="1" x14ac:dyDescent="0.25">
      <c r="A32" s="703" t="s">
        <v>8</v>
      </c>
      <c r="B32" s="70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706" t="s">
        <v>17</v>
      </c>
      <c r="B48" s="706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707" t="s">
        <v>59</v>
      </c>
      <c r="B49" s="707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707" t="s">
        <v>60</v>
      </c>
      <c r="B50" s="707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704" t="s">
        <v>24</v>
      </c>
      <c r="B51" s="704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704" t="s">
        <v>26</v>
      </c>
      <c r="B52" s="704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704" t="s">
        <v>27</v>
      </c>
      <c r="B53" s="704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64"/>
  <sheetViews>
    <sheetView showGridLines="0" tabSelected="1" topLeftCell="C1" zoomScale="120" zoomScaleNormal="120" workbookViewId="0">
      <selection activeCell="D35" sqref="D35"/>
    </sheetView>
  </sheetViews>
  <sheetFormatPr defaultRowHeight="11.25" x14ac:dyDescent="0.2"/>
  <cols>
    <col min="1" max="1" width="9.140625" style="617"/>
    <col min="2" max="2" width="9.140625" style="617" customWidth="1"/>
    <col min="3" max="3" width="46.42578125" style="617" customWidth="1"/>
    <col min="4" max="4" width="16.85546875" style="617" bestFit="1" customWidth="1"/>
    <col min="5" max="5" width="15.7109375" style="617" bestFit="1" customWidth="1"/>
    <col min="6" max="6" width="15.42578125" style="617" bestFit="1" customWidth="1"/>
    <col min="7" max="7" width="15.85546875" style="617" customWidth="1"/>
    <col min="8" max="8" width="16.5703125" style="617" customWidth="1"/>
    <col min="9" max="9" width="15.85546875" style="617" customWidth="1"/>
    <col min="10" max="10" width="16" style="617" customWidth="1"/>
    <col min="11" max="11" width="13.5703125" style="617" customWidth="1"/>
    <col min="12" max="12" width="15.85546875" style="617" customWidth="1"/>
    <col min="13" max="13" width="15.7109375" style="617" customWidth="1"/>
    <col min="14" max="14" width="16" style="617" customWidth="1"/>
    <col min="15" max="16384" width="9.140625" style="617"/>
  </cols>
  <sheetData>
    <row r="3" spans="2:14" ht="12" thickBot="1" x14ac:dyDescent="0.25"/>
    <row r="4" spans="2:14" ht="15" customHeight="1" thickBot="1" x14ac:dyDescent="0.25">
      <c r="B4" s="888" t="s">
        <v>292</v>
      </c>
      <c r="C4" s="889"/>
      <c r="D4" s="889"/>
      <c r="E4" s="889"/>
      <c r="F4" s="889"/>
      <c r="G4" s="889"/>
      <c r="H4" s="889"/>
      <c r="I4" s="889"/>
      <c r="J4" s="889"/>
      <c r="K4" s="889"/>
      <c r="L4" s="889"/>
      <c r="M4" s="889"/>
      <c r="N4" s="890"/>
    </row>
    <row r="5" spans="2:14" ht="42" customHeight="1" thickBot="1" x14ac:dyDescent="0.25">
      <c r="B5" s="771" t="s">
        <v>255</v>
      </c>
      <c r="C5" s="891"/>
      <c r="D5" s="892"/>
      <c r="E5" s="855" t="s">
        <v>293</v>
      </c>
      <c r="F5" s="856"/>
      <c r="G5" s="855" t="s">
        <v>294</v>
      </c>
      <c r="H5" s="856"/>
      <c r="I5" s="855" t="s">
        <v>295</v>
      </c>
      <c r="J5" s="857"/>
      <c r="K5" s="855"/>
      <c r="L5" s="857"/>
      <c r="M5" s="857"/>
      <c r="N5" s="856"/>
    </row>
    <row r="6" spans="2:14" ht="33.75" customHeight="1" x14ac:dyDescent="0.2">
      <c r="B6" s="724" t="s">
        <v>28</v>
      </c>
      <c r="C6" s="725"/>
      <c r="D6" s="692" t="s">
        <v>29</v>
      </c>
      <c r="E6" s="858" t="s">
        <v>264</v>
      </c>
      <c r="F6" s="859" t="s">
        <v>265</v>
      </c>
      <c r="G6" s="858" t="s">
        <v>264</v>
      </c>
      <c r="H6" s="859" t="s">
        <v>265</v>
      </c>
      <c r="I6" s="858" t="s">
        <v>264</v>
      </c>
      <c r="J6" s="859" t="s">
        <v>265</v>
      </c>
      <c r="K6" s="860" t="s">
        <v>296</v>
      </c>
      <c r="L6" s="861" t="s">
        <v>297</v>
      </c>
      <c r="M6" s="862" t="s">
        <v>298</v>
      </c>
      <c r="N6" s="863" t="s">
        <v>265</v>
      </c>
    </row>
    <row r="7" spans="2:14" ht="15" customHeight="1" x14ac:dyDescent="0.2">
      <c r="B7" s="724" t="s">
        <v>285</v>
      </c>
      <c r="C7" s="725"/>
      <c r="D7" s="686">
        <v>1290</v>
      </c>
      <c r="E7" s="674">
        <v>137</v>
      </c>
      <c r="F7" s="690">
        <f>D7*E7</f>
        <v>176730</v>
      </c>
      <c r="G7" s="674">
        <v>130</v>
      </c>
      <c r="H7" s="690">
        <f>D7*G7</f>
        <v>167700</v>
      </c>
      <c r="I7" s="674">
        <v>142.44999999999999</v>
      </c>
      <c r="J7" s="690">
        <f>D7*I7</f>
        <v>183760.49999999997</v>
      </c>
      <c r="K7" s="864">
        <f>_xlfn.STDEV.S(E7,G7,I7)/AVERAGE(E7,G7,I7)</f>
        <v>4.572763663330856E-2</v>
      </c>
      <c r="L7" s="865">
        <f>AVERAGE(E7,G7,I7)</f>
        <v>136.48333333333332</v>
      </c>
      <c r="M7" s="866">
        <f>MEDIAN(E7,G7,I7)</f>
        <v>137</v>
      </c>
      <c r="N7" s="867">
        <f>MIN(E7,G7,I7)</f>
        <v>130</v>
      </c>
    </row>
    <row r="8" spans="2:14" ht="15" customHeight="1" x14ac:dyDescent="0.2">
      <c r="B8" s="724" t="s">
        <v>288</v>
      </c>
      <c r="C8" s="725"/>
      <c r="D8" s="686">
        <v>1032</v>
      </c>
      <c r="E8" s="674">
        <v>137</v>
      </c>
      <c r="F8" s="690">
        <f t="shared" ref="F8:F26" si="0">D8*E8</f>
        <v>141384</v>
      </c>
      <c r="G8" s="674">
        <v>130</v>
      </c>
      <c r="H8" s="690">
        <f t="shared" ref="H8:H13" si="1">D8*G8</f>
        <v>134160</v>
      </c>
      <c r="I8" s="674">
        <v>142.44999999999999</v>
      </c>
      <c r="J8" s="690">
        <f t="shared" ref="J8:J13" si="2">D8*I8</f>
        <v>147008.4</v>
      </c>
      <c r="K8" s="864">
        <f t="shared" ref="K8:K13" si="3">_xlfn.STDEV.S(E8,G8,I8)/AVERAGE(E8,G8,I8)</f>
        <v>4.572763663330856E-2</v>
      </c>
      <c r="L8" s="865">
        <f t="shared" ref="L8:L26" si="4">AVERAGE(E8,G8,I8)</f>
        <v>136.48333333333332</v>
      </c>
      <c r="M8" s="866">
        <f t="shared" ref="M8:M26" si="5">MEDIAN(E8,G8,I8)</f>
        <v>137</v>
      </c>
      <c r="N8" s="867">
        <f t="shared" ref="N8:N13" si="6">MIN(E8,G8,I8)</f>
        <v>130</v>
      </c>
    </row>
    <row r="9" spans="2:14" ht="15" customHeight="1" x14ac:dyDescent="0.2">
      <c r="B9" s="724" t="s">
        <v>286</v>
      </c>
      <c r="C9" s="725"/>
      <c r="D9" s="686">
        <v>516</v>
      </c>
      <c r="E9" s="674">
        <v>137</v>
      </c>
      <c r="F9" s="690">
        <f t="shared" si="0"/>
        <v>70692</v>
      </c>
      <c r="G9" s="674">
        <v>135</v>
      </c>
      <c r="H9" s="690">
        <f t="shared" si="1"/>
        <v>69660</v>
      </c>
      <c r="I9" s="674">
        <v>142.44999999999999</v>
      </c>
      <c r="J9" s="690">
        <f t="shared" si="2"/>
        <v>73504.2</v>
      </c>
      <c r="K9" s="864">
        <f t="shared" si="3"/>
        <v>2.7910530053996442E-2</v>
      </c>
      <c r="L9" s="865">
        <f t="shared" si="4"/>
        <v>138.15</v>
      </c>
      <c r="M9" s="866">
        <f t="shared" si="5"/>
        <v>137</v>
      </c>
      <c r="N9" s="867">
        <f t="shared" si="6"/>
        <v>135</v>
      </c>
    </row>
    <row r="10" spans="2:14" ht="15" customHeight="1" x14ac:dyDescent="0.2">
      <c r="B10" s="724" t="s">
        <v>289</v>
      </c>
      <c r="C10" s="725"/>
      <c r="D10" s="686">
        <v>413</v>
      </c>
      <c r="E10" s="674">
        <v>137</v>
      </c>
      <c r="F10" s="690">
        <f t="shared" si="0"/>
        <v>56581</v>
      </c>
      <c r="G10" s="674">
        <v>135</v>
      </c>
      <c r="H10" s="690">
        <f t="shared" si="1"/>
        <v>55755</v>
      </c>
      <c r="I10" s="674">
        <v>142.44999999999999</v>
      </c>
      <c r="J10" s="690">
        <f t="shared" si="2"/>
        <v>58831.85</v>
      </c>
      <c r="K10" s="864">
        <f t="shared" si="3"/>
        <v>2.7910530053996442E-2</v>
      </c>
      <c r="L10" s="865">
        <f t="shared" si="4"/>
        <v>138.15</v>
      </c>
      <c r="M10" s="866">
        <f t="shared" si="5"/>
        <v>137</v>
      </c>
      <c r="N10" s="867">
        <f t="shared" si="6"/>
        <v>135</v>
      </c>
    </row>
    <row r="11" spans="2:14" ht="15" customHeight="1" x14ac:dyDescent="0.2">
      <c r="B11" s="724" t="s">
        <v>287</v>
      </c>
      <c r="C11" s="725"/>
      <c r="D11" s="686">
        <v>181</v>
      </c>
      <c r="E11" s="674">
        <v>137</v>
      </c>
      <c r="F11" s="690">
        <f t="shared" si="0"/>
        <v>24797</v>
      </c>
      <c r="G11" s="674">
        <v>145</v>
      </c>
      <c r="H11" s="690">
        <f t="shared" si="1"/>
        <v>26245</v>
      </c>
      <c r="I11" s="674">
        <v>152.61000000000001</v>
      </c>
      <c r="J11" s="690">
        <f>D11*I11</f>
        <v>27622.410000000003</v>
      </c>
      <c r="K11" s="864">
        <f t="shared" si="3"/>
        <v>5.3881493319999224E-2</v>
      </c>
      <c r="L11" s="865">
        <f t="shared" si="4"/>
        <v>144.87</v>
      </c>
      <c r="M11" s="866">
        <f t="shared" si="5"/>
        <v>145</v>
      </c>
      <c r="N11" s="867">
        <f t="shared" si="6"/>
        <v>137</v>
      </c>
    </row>
    <row r="12" spans="2:14" ht="15" customHeight="1" x14ac:dyDescent="0.2">
      <c r="B12" s="724" t="s">
        <v>290</v>
      </c>
      <c r="C12" s="725"/>
      <c r="D12" s="686">
        <v>1032</v>
      </c>
      <c r="E12" s="674">
        <v>137</v>
      </c>
      <c r="F12" s="690">
        <f>D12*E12</f>
        <v>141384</v>
      </c>
      <c r="G12" s="674">
        <v>130</v>
      </c>
      <c r="H12" s="690">
        <f t="shared" si="1"/>
        <v>134160</v>
      </c>
      <c r="I12" s="674">
        <v>142.44999999999999</v>
      </c>
      <c r="J12" s="690">
        <f t="shared" si="2"/>
        <v>147008.4</v>
      </c>
      <c r="K12" s="864">
        <f t="shared" si="3"/>
        <v>4.572763663330856E-2</v>
      </c>
      <c r="L12" s="865">
        <f t="shared" si="4"/>
        <v>136.48333333333332</v>
      </c>
      <c r="M12" s="866">
        <f t="shared" si="5"/>
        <v>137</v>
      </c>
      <c r="N12" s="867">
        <f t="shared" si="6"/>
        <v>130</v>
      </c>
    </row>
    <row r="13" spans="2:14" ht="15" customHeight="1" x14ac:dyDescent="0.2">
      <c r="B13" s="724" t="s">
        <v>291</v>
      </c>
      <c r="C13" s="725"/>
      <c r="D13" s="686">
        <v>413</v>
      </c>
      <c r="E13" s="674">
        <v>137</v>
      </c>
      <c r="F13" s="690">
        <f t="shared" si="0"/>
        <v>56581</v>
      </c>
      <c r="G13" s="674">
        <v>135</v>
      </c>
      <c r="H13" s="690">
        <f t="shared" si="1"/>
        <v>55755</v>
      </c>
      <c r="I13" s="674">
        <v>142.44999999999999</v>
      </c>
      <c r="J13" s="690">
        <f>D13*I13</f>
        <v>58831.85</v>
      </c>
      <c r="K13" s="864">
        <f t="shared" si="3"/>
        <v>2.7910530053996442E-2</v>
      </c>
      <c r="L13" s="865">
        <f t="shared" si="4"/>
        <v>138.15</v>
      </c>
      <c r="M13" s="866">
        <f t="shared" si="5"/>
        <v>137</v>
      </c>
      <c r="N13" s="867">
        <f t="shared" si="6"/>
        <v>135</v>
      </c>
    </row>
    <row r="14" spans="2:14" ht="15" hidden="1" customHeight="1" x14ac:dyDescent="0.2">
      <c r="B14" s="724"/>
      <c r="C14" s="725"/>
      <c r="D14" s="686"/>
      <c r="E14" s="674" t="e">
        <f>ROUND(#REF!,2)</f>
        <v>#REF!</v>
      </c>
      <c r="F14" s="690" t="e">
        <f t="shared" si="0"/>
        <v>#REF!</v>
      </c>
      <c r="G14" s="674" t="e">
        <f>ROUND(#REF!,2)</f>
        <v>#REF!</v>
      </c>
      <c r="H14" s="690" t="e">
        <f t="shared" ref="H12:H26" si="7">F14*G14</f>
        <v>#REF!</v>
      </c>
      <c r="I14" s="674" t="e">
        <f>ROUND(#REF!,2)</f>
        <v>#REF!</v>
      </c>
      <c r="J14" s="690" t="e">
        <f t="shared" ref="J8:J26" si="8">D14*I14</f>
        <v>#REF!</v>
      </c>
      <c r="K14" s="866"/>
      <c r="L14" s="865" t="e">
        <f t="shared" si="4"/>
        <v>#REF!</v>
      </c>
      <c r="M14" s="866" t="e">
        <f t="shared" si="5"/>
        <v>#REF!</v>
      </c>
      <c r="N14" s="691" t="e">
        <f>M14*#REF!</f>
        <v>#REF!</v>
      </c>
    </row>
    <row r="15" spans="2:14" ht="15" hidden="1" customHeight="1" x14ac:dyDescent="0.2">
      <c r="B15" s="724"/>
      <c r="C15" s="725"/>
      <c r="D15" s="686"/>
      <c r="E15" s="674" t="e">
        <f>ROUND(#REF!,2)</f>
        <v>#REF!</v>
      </c>
      <c r="F15" s="690" t="e">
        <f t="shared" si="0"/>
        <v>#REF!</v>
      </c>
      <c r="G15" s="674" t="e">
        <f>ROUND(#REF!,2)</f>
        <v>#REF!</v>
      </c>
      <c r="H15" s="690" t="e">
        <f t="shared" si="7"/>
        <v>#REF!</v>
      </c>
      <c r="I15" s="674" t="e">
        <f>ROUND(#REF!,2)</f>
        <v>#REF!</v>
      </c>
      <c r="J15" s="690" t="e">
        <f t="shared" si="8"/>
        <v>#REF!</v>
      </c>
      <c r="K15" s="866"/>
      <c r="L15" s="865" t="e">
        <f t="shared" si="4"/>
        <v>#REF!</v>
      </c>
      <c r="M15" s="866" t="e">
        <f t="shared" si="5"/>
        <v>#REF!</v>
      </c>
      <c r="N15" s="691" t="e">
        <f>M15*#REF!</f>
        <v>#REF!</v>
      </c>
    </row>
    <row r="16" spans="2:14" ht="15" hidden="1" customHeight="1" x14ac:dyDescent="0.2">
      <c r="B16" s="724" t="s">
        <v>278</v>
      </c>
      <c r="C16" s="725"/>
      <c r="D16" s="686">
        <v>0</v>
      </c>
      <c r="E16" s="674" t="e">
        <f>ROUND(#REF!,2)</f>
        <v>#REF!</v>
      </c>
      <c r="F16" s="690" t="e">
        <f t="shared" si="0"/>
        <v>#REF!</v>
      </c>
      <c r="G16" s="674" t="e">
        <f>ROUND(#REF!,2)</f>
        <v>#REF!</v>
      </c>
      <c r="H16" s="690" t="e">
        <f t="shared" si="7"/>
        <v>#REF!</v>
      </c>
      <c r="I16" s="674" t="e">
        <f>ROUND(#REF!,2)</f>
        <v>#REF!</v>
      </c>
      <c r="J16" s="690" t="e">
        <f t="shared" si="8"/>
        <v>#REF!</v>
      </c>
      <c r="K16" s="866"/>
      <c r="L16" s="865" t="e">
        <f t="shared" si="4"/>
        <v>#REF!</v>
      </c>
      <c r="M16" s="866" t="e">
        <f t="shared" si="5"/>
        <v>#REF!</v>
      </c>
      <c r="N16" s="691" t="e">
        <f>M16*#REF!</f>
        <v>#REF!</v>
      </c>
    </row>
    <row r="17" spans="2:14" ht="15" hidden="1" customHeight="1" x14ac:dyDescent="0.2">
      <c r="B17" s="724" t="s">
        <v>279</v>
      </c>
      <c r="C17" s="725"/>
      <c r="D17" s="686">
        <v>0</v>
      </c>
      <c r="E17" s="674" t="e">
        <f>ROUND(#REF!,2)</f>
        <v>#REF!</v>
      </c>
      <c r="F17" s="690" t="e">
        <f t="shared" si="0"/>
        <v>#REF!</v>
      </c>
      <c r="G17" s="674" t="e">
        <f>ROUND(#REF!,2)</f>
        <v>#REF!</v>
      </c>
      <c r="H17" s="690" t="e">
        <f t="shared" si="7"/>
        <v>#REF!</v>
      </c>
      <c r="I17" s="674" t="e">
        <f>ROUND(#REF!,2)</f>
        <v>#REF!</v>
      </c>
      <c r="J17" s="690" t="e">
        <f t="shared" si="8"/>
        <v>#REF!</v>
      </c>
      <c r="K17" s="866"/>
      <c r="L17" s="865" t="e">
        <f t="shared" si="4"/>
        <v>#REF!</v>
      </c>
      <c r="M17" s="866" t="e">
        <f t="shared" si="5"/>
        <v>#REF!</v>
      </c>
      <c r="N17" s="691" t="e">
        <f>M17*#REF!</f>
        <v>#REF!</v>
      </c>
    </row>
    <row r="18" spans="2:14" ht="15" hidden="1" customHeight="1" x14ac:dyDescent="0.2">
      <c r="B18" s="724" t="s">
        <v>280</v>
      </c>
      <c r="C18" s="725"/>
      <c r="D18" s="686">
        <v>0</v>
      </c>
      <c r="E18" s="674" t="e">
        <f>ROUND(#REF!,2)</f>
        <v>#REF!</v>
      </c>
      <c r="F18" s="690" t="e">
        <f t="shared" si="0"/>
        <v>#REF!</v>
      </c>
      <c r="G18" s="674" t="e">
        <f>ROUND(#REF!,2)</f>
        <v>#REF!</v>
      </c>
      <c r="H18" s="690" t="e">
        <f t="shared" si="7"/>
        <v>#REF!</v>
      </c>
      <c r="I18" s="674" t="e">
        <f>ROUND(#REF!,2)</f>
        <v>#REF!</v>
      </c>
      <c r="J18" s="690" t="e">
        <f t="shared" si="8"/>
        <v>#REF!</v>
      </c>
      <c r="K18" s="866"/>
      <c r="L18" s="865" t="e">
        <f t="shared" si="4"/>
        <v>#REF!</v>
      </c>
      <c r="M18" s="866" t="e">
        <f t="shared" si="5"/>
        <v>#REF!</v>
      </c>
      <c r="N18" s="691" t="e">
        <f>M18*#REF!</f>
        <v>#REF!</v>
      </c>
    </row>
    <row r="19" spans="2:14" ht="15" hidden="1" customHeight="1" x14ac:dyDescent="0.2">
      <c r="B19" s="724" t="s">
        <v>281</v>
      </c>
      <c r="C19" s="725"/>
      <c r="D19" s="686">
        <v>0</v>
      </c>
      <c r="E19" s="674" t="e">
        <f>ROUND(#REF!,2)</f>
        <v>#REF!</v>
      </c>
      <c r="F19" s="690" t="e">
        <f t="shared" si="0"/>
        <v>#REF!</v>
      </c>
      <c r="G19" s="674" t="e">
        <f>ROUND(#REF!,2)</f>
        <v>#REF!</v>
      </c>
      <c r="H19" s="690" t="e">
        <f t="shared" si="7"/>
        <v>#REF!</v>
      </c>
      <c r="I19" s="674" t="e">
        <f>ROUND(#REF!,2)</f>
        <v>#REF!</v>
      </c>
      <c r="J19" s="690" t="e">
        <f t="shared" si="8"/>
        <v>#REF!</v>
      </c>
      <c r="K19" s="866"/>
      <c r="L19" s="865" t="e">
        <f t="shared" si="4"/>
        <v>#REF!</v>
      </c>
      <c r="M19" s="866" t="e">
        <f t="shared" si="5"/>
        <v>#REF!</v>
      </c>
      <c r="N19" s="691" t="e">
        <f>M19*#REF!</f>
        <v>#REF!</v>
      </c>
    </row>
    <row r="20" spans="2:14" ht="15" hidden="1" customHeight="1" x14ac:dyDescent="0.2">
      <c r="B20" s="724" t="s">
        <v>282</v>
      </c>
      <c r="C20" s="725"/>
      <c r="D20" s="686">
        <v>0</v>
      </c>
      <c r="E20" s="674" t="e">
        <f>ROUND(#REF!,2)</f>
        <v>#REF!</v>
      </c>
      <c r="F20" s="690" t="e">
        <f t="shared" si="0"/>
        <v>#REF!</v>
      </c>
      <c r="G20" s="674" t="e">
        <f>ROUND(#REF!,2)</f>
        <v>#REF!</v>
      </c>
      <c r="H20" s="690" t="e">
        <f t="shared" si="7"/>
        <v>#REF!</v>
      </c>
      <c r="I20" s="674" t="e">
        <f>ROUND(#REF!,2)</f>
        <v>#REF!</v>
      </c>
      <c r="J20" s="690" t="e">
        <f t="shared" si="8"/>
        <v>#REF!</v>
      </c>
      <c r="K20" s="866"/>
      <c r="L20" s="865" t="e">
        <f t="shared" si="4"/>
        <v>#REF!</v>
      </c>
      <c r="M20" s="866" t="e">
        <f t="shared" si="5"/>
        <v>#REF!</v>
      </c>
      <c r="N20" s="691" t="e">
        <f>M20*#REF!</f>
        <v>#REF!</v>
      </c>
    </row>
    <row r="21" spans="2:14" ht="15" hidden="1" customHeight="1" x14ac:dyDescent="0.2">
      <c r="B21" s="724" t="s">
        <v>283</v>
      </c>
      <c r="C21" s="725"/>
      <c r="D21" s="686">
        <v>0</v>
      </c>
      <c r="E21" s="674" t="e">
        <f>ROUND(#REF!,2)</f>
        <v>#REF!</v>
      </c>
      <c r="F21" s="690" t="e">
        <f t="shared" si="0"/>
        <v>#REF!</v>
      </c>
      <c r="G21" s="674" t="e">
        <f>ROUND(#REF!,2)</f>
        <v>#REF!</v>
      </c>
      <c r="H21" s="690" t="e">
        <f t="shared" si="7"/>
        <v>#REF!</v>
      </c>
      <c r="I21" s="674" t="e">
        <f>ROUND(#REF!,2)</f>
        <v>#REF!</v>
      </c>
      <c r="J21" s="690" t="e">
        <f t="shared" si="8"/>
        <v>#REF!</v>
      </c>
      <c r="K21" s="866"/>
      <c r="L21" s="865" t="e">
        <f t="shared" si="4"/>
        <v>#REF!</v>
      </c>
      <c r="M21" s="866" t="e">
        <f t="shared" si="5"/>
        <v>#REF!</v>
      </c>
      <c r="N21" s="691" t="e">
        <f>M21*#REF!</f>
        <v>#REF!</v>
      </c>
    </row>
    <row r="22" spans="2:14" ht="15" hidden="1" customHeight="1" x14ac:dyDescent="0.2">
      <c r="B22" s="724"/>
      <c r="C22" s="725"/>
      <c r="D22" s="686">
        <v>0</v>
      </c>
      <c r="E22" s="674" t="e">
        <f>ROUND(#REF!,2)</f>
        <v>#REF!</v>
      </c>
      <c r="F22" s="690" t="e">
        <f t="shared" si="0"/>
        <v>#REF!</v>
      </c>
      <c r="G22" s="674" t="e">
        <f>ROUND(#REF!,2)</f>
        <v>#REF!</v>
      </c>
      <c r="H22" s="690" t="e">
        <f t="shared" si="7"/>
        <v>#REF!</v>
      </c>
      <c r="I22" s="674" t="e">
        <f>ROUND(#REF!,2)</f>
        <v>#REF!</v>
      </c>
      <c r="J22" s="690" t="e">
        <f t="shared" si="8"/>
        <v>#REF!</v>
      </c>
      <c r="K22" s="866"/>
      <c r="L22" s="865" t="e">
        <f t="shared" si="4"/>
        <v>#REF!</v>
      </c>
      <c r="M22" s="866" t="e">
        <f t="shared" si="5"/>
        <v>#REF!</v>
      </c>
      <c r="N22" s="691" t="e">
        <f>M22*#REF!</f>
        <v>#REF!</v>
      </c>
    </row>
    <row r="23" spans="2:14" ht="15" hidden="1" customHeight="1" x14ac:dyDescent="0.2">
      <c r="B23" s="724"/>
      <c r="C23" s="725"/>
      <c r="D23" s="686">
        <v>0</v>
      </c>
      <c r="E23" s="674" t="e">
        <f>ROUND(#REF!,2)</f>
        <v>#REF!</v>
      </c>
      <c r="F23" s="690" t="e">
        <f t="shared" si="0"/>
        <v>#REF!</v>
      </c>
      <c r="G23" s="674" t="e">
        <f>ROUND(#REF!,2)</f>
        <v>#REF!</v>
      </c>
      <c r="H23" s="690" t="e">
        <f t="shared" si="7"/>
        <v>#REF!</v>
      </c>
      <c r="I23" s="674" t="e">
        <f>ROUND(#REF!,2)</f>
        <v>#REF!</v>
      </c>
      <c r="J23" s="690" t="e">
        <f t="shared" si="8"/>
        <v>#REF!</v>
      </c>
      <c r="K23" s="866"/>
      <c r="L23" s="865" t="e">
        <f t="shared" si="4"/>
        <v>#REF!</v>
      </c>
      <c r="M23" s="866" t="e">
        <f t="shared" si="5"/>
        <v>#REF!</v>
      </c>
      <c r="N23" s="691" t="e">
        <f>M23*#REF!</f>
        <v>#REF!</v>
      </c>
    </row>
    <row r="24" spans="2:14" ht="15" hidden="1" customHeight="1" x14ac:dyDescent="0.2">
      <c r="B24" s="724"/>
      <c r="C24" s="725"/>
      <c r="D24" s="686">
        <v>0</v>
      </c>
      <c r="E24" s="674" t="e">
        <f>ROUND(#REF!,2)</f>
        <v>#REF!</v>
      </c>
      <c r="F24" s="690" t="e">
        <f t="shared" si="0"/>
        <v>#REF!</v>
      </c>
      <c r="G24" s="674" t="e">
        <f>ROUND(#REF!,2)</f>
        <v>#REF!</v>
      </c>
      <c r="H24" s="690" t="e">
        <f t="shared" si="7"/>
        <v>#REF!</v>
      </c>
      <c r="I24" s="674" t="e">
        <f>ROUND(#REF!,2)</f>
        <v>#REF!</v>
      </c>
      <c r="J24" s="690" t="e">
        <f t="shared" si="8"/>
        <v>#REF!</v>
      </c>
      <c r="K24" s="866"/>
      <c r="L24" s="865" t="e">
        <f t="shared" si="4"/>
        <v>#REF!</v>
      </c>
      <c r="M24" s="866" t="e">
        <f t="shared" si="5"/>
        <v>#REF!</v>
      </c>
      <c r="N24" s="691" t="e">
        <f>M24*#REF!</f>
        <v>#REF!</v>
      </c>
    </row>
    <row r="25" spans="2:14" ht="15" hidden="1" customHeight="1" x14ac:dyDescent="0.2">
      <c r="B25" s="724"/>
      <c r="C25" s="725"/>
      <c r="D25" s="686">
        <v>0</v>
      </c>
      <c r="E25" s="674" t="e">
        <f>ROUND(#REF!,2)</f>
        <v>#REF!</v>
      </c>
      <c r="F25" s="690" t="e">
        <f t="shared" si="0"/>
        <v>#REF!</v>
      </c>
      <c r="G25" s="674" t="e">
        <f>ROUND(#REF!,2)</f>
        <v>#REF!</v>
      </c>
      <c r="H25" s="690" t="e">
        <f t="shared" si="7"/>
        <v>#REF!</v>
      </c>
      <c r="I25" s="674" t="e">
        <f>ROUND(#REF!,2)</f>
        <v>#REF!</v>
      </c>
      <c r="J25" s="690" t="e">
        <f t="shared" si="8"/>
        <v>#REF!</v>
      </c>
      <c r="K25" s="866"/>
      <c r="L25" s="865" t="e">
        <f t="shared" si="4"/>
        <v>#REF!</v>
      </c>
      <c r="M25" s="866" t="e">
        <f t="shared" si="5"/>
        <v>#REF!</v>
      </c>
      <c r="N25" s="691" t="e">
        <f>M25*#REF!</f>
        <v>#REF!</v>
      </c>
    </row>
    <row r="26" spans="2:14" ht="15" hidden="1" customHeight="1" x14ac:dyDescent="0.2">
      <c r="B26" s="724"/>
      <c r="C26" s="725"/>
      <c r="D26" s="686">
        <v>0</v>
      </c>
      <c r="E26" s="674" t="e">
        <f>ROUND(#REF!,2)</f>
        <v>#REF!</v>
      </c>
      <c r="F26" s="690" t="e">
        <f t="shared" si="0"/>
        <v>#REF!</v>
      </c>
      <c r="G26" s="674" t="e">
        <f>ROUND(#REF!,2)</f>
        <v>#REF!</v>
      </c>
      <c r="H26" s="690" t="e">
        <f t="shared" si="7"/>
        <v>#REF!</v>
      </c>
      <c r="I26" s="674" t="e">
        <f>ROUND(#REF!,2)</f>
        <v>#REF!</v>
      </c>
      <c r="J26" s="690" t="e">
        <f t="shared" si="8"/>
        <v>#REF!</v>
      </c>
      <c r="K26" s="866"/>
      <c r="L26" s="865" t="e">
        <f t="shared" si="4"/>
        <v>#REF!</v>
      </c>
      <c r="M26" s="866" t="e">
        <f t="shared" si="5"/>
        <v>#REF!</v>
      </c>
      <c r="N26" s="691" t="e">
        <f>M26*#REF!</f>
        <v>#REF!</v>
      </c>
    </row>
    <row r="27" spans="2:14" ht="15" customHeight="1" x14ac:dyDescent="0.2">
      <c r="B27" s="735" t="s">
        <v>256</v>
      </c>
      <c r="C27" s="736"/>
      <c r="D27" s="693">
        <f>SUM(D7:D20)</f>
        <v>4877</v>
      </c>
      <c r="E27" s="675"/>
      <c r="F27" s="694">
        <f>SUM(F7:F13)</f>
        <v>668149</v>
      </c>
      <c r="G27" s="675"/>
      <c r="H27" s="694">
        <f>SUM(H7:H13)</f>
        <v>643435</v>
      </c>
      <c r="I27" s="675"/>
      <c r="J27" s="694">
        <f>SUM(J7:J13)</f>
        <v>696567.61</v>
      </c>
      <c r="K27" s="868"/>
      <c r="L27" s="869">
        <f>(L7*D7)+(L8*D8)+(L9*D9)+(L10*D10)+(L11*D11)+(L12*D12)+(L13*D13)</f>
        <v>669383.86999999988</v>
      </c>
      <c r="M27" s="870">
        <f>(M7*D7)+(M8*D8)+(M9*D9)+(M10*D10)+(M11*D11)+(M12*D12)+(M13*D13)</f>
        <v>669597</v>
      </c>
      <c r="N27" s="871">
        <f>(N7*D7)+(N8*D8)+(N9*D9)+(N10*D10)+(N11*D11)+(N12*D12)+(N13*D13)</f>
        <v>641987</v>
      </c>
    </row>
    <row r="28" spans="2:14" ht="15" customHeight="1" thickBot="1" x14ac:dyDescent="0.25">
      <c r="B28" s="763" t="s">
        <v>304</v>
      </c>
      <c r="C28" s="764"/>
      <c r="D28" s="689">
        <f>D27*6</f>
        <v>29262</v>
      </c>
      <c r="E28" s="872"/>
      <c r="F28" s="687">
        <f>F27*12</f>
        <v>8017788</v>
      </c>
      <c r="G28" s="872"/>
      <c r="H28" s="687">
        <f>H27*12</f>
        <v>7721220</v>
      </c>
      <c r="I28" s="872"/>
      <c r="J28" s="687">
        <f>J27*12</f>
        <v>8358811.3200000003</v>
      </c>
      <c r="K28" s="873"/>
      <c r="L28" s="874">
        <f>L27*12</f>
        <v>8032606.4399999985</v>
      </c>
      <c r="M28" s="875">
        <f>M27*12</f>
        <v>8035164</v>
      </c>
      <c r="N28" s="876">
        <f>N27*12</f>
        <v>7703844</v>
      </c>
    </row>
    <row r="29" spans="2:14" ht="12" thickBot="1" x14ac:dyDescent="0.25">
      <c r="B29" s="618"/>
      <c r="C29" s="619"/>
      <c r="D29" s="622"/>
      <c r="E29" s="688"/>
      <c r="F29" s="623"/>
    </row>
    <row r="30" spans="2:14" ht="12.75" customHeight="1" x14ac:dyDescent="0.2">
      <c r="B30" s="877" t="s">
        <v>299</v>
      </c>
      <c r="C30" s="878"/>
      <c r="D30" s="879">
        <f>_xlfn.STDEV.S(F28,H28,J28)</f>
        <v>319053.85510578135</v>
      </c>
      <c r="E30" s="653"/>
      <c r="H30" s="893"/>
    </row>
    <row r="31" spans="2:14" ht="12.75" x14ac:dyDescent="0.2">
      <c r="B31" s="880" t="s">
        <v>300</v>
      </c>
      <c r="C31" s="881"/>
      <c r="D31" s="882">
        <f>D30/D32</f>
        <v>3.9719841559395674E-2</v>
      </c>
      <c r="E31" s="653"/>
    </row>
    <row r="32" spans="2:14" ht="12.75" x14ac:dyDescent="0.2">
      <c r="B32" s="880" t="s">
        <v>301</v>
      </c>
      <c r="C32" s="881"/>
      <c r="D32" s="883">
        <f>AVERAGE(F28,H28,J28)</f>
        <v>8032606.4400000004</v>
      </c>
      <c r="E32" s="653"/>
    </row>
    <row r="33" spans="2:6" ht="12.75" x14ac:dyDescent="0.2">
      <c r="B33" s="880" t="s">
        <v>302</v>
      </c>
      <c r="C33" s="881"/>
      <c r="D33" s="884">
        <f>MEDIAN(F28,H28,J28)</f>
        <v>8017788</v>
      </c>
      <c r="E33" s="653"/>
    </row>
    <row r="34" spans="2:6" ht="13.5" thickBot="1" x14ac:dyDescent="0.25">
      <c r="B34" s="885" t="s">
        <v>303</v>
      </c>
      <c r="C34" s="886"/>
      <c r="D34" s="887">
        <f>MIN(F28,H28,J28)</f>
        <v>7721220</v>
      </c>
      <c r="E34" s="652"/>
      <c r="F34" s="651"/>
    </row>
    <row r="35" spans="2:6" s="636" customFormat="1" ht="15.75" customHeight="1" x14ac:dyDescent="0.2">
      <c r="B35" s="617"/>
      <c r="C35" s="617"/>
      <c r="D35" s="617"/>
      <c r="E35" s="652"/>
      <c r="F35" s="651"/>
    </row>
    <row r="36" spans="2:6" x14ac:dyDescent="0.2">
      <c r="E36" s="652"/>
      <c r="F36" s="651"/>
    </row>
    <row r="37" spans="2:6" x14ac:dyDescent="0.2">
      <c r="E37" s="652"/>
      <c r="F37" s="651"/>
    </row>
    <row r="38" spans="2:6" x14ac:dyDescent="0.2">
      <c r="E38" s="652"/>
      <c r="F38" s="651"/>
    </row>
    <row r="39" spans="2:6" x14ac:dyDescent="0.2">
      <c r="E39" s="652"/>
      <c r="F39" s="651"/>
    </row>
    <row r="40" spans="2:6" ht="12.75" customHeight="1" x14ac:dyDescent="0.2"/>
    <row r="41" spans="2:6" ht="12.75" customHeight="1" x14ac:dyDescent="0.2"/>
    <row r="42" spans="2:6" ht="12.75" customHeight="1" x14ac:dyDescent="0.2"/>
    <row r="43" spans="2:6" ht="12.75" customHeight="1" x14ac:dyDescent="0.2"/>
    <row r="44" spans="2:6" ht="12.75" customHeight="1" x14ac:dyDescent="0.2"/>
    <row r="45" spans="2:6" ht="12.75" customHeight="1" x14ac:dyDescent="0.2"/>
    <row r="46" spans="2:6" ht="13.5" customHeight="1" x14ac:dyDescent="0.2"/>
    <row r="47" spans="2:6" ht="13.5" hidden="1" customHeight="1" thickBot="1" x14ac:dyDescent="0.25"/>
    <row r="48" spans="2:6" ht="13.5" hidden="1" customHeight="1" thickBot="1" x14ac:dyDescent="0.25"/>
    <row r="49" ht="24" hidden="1" customHeight="1" x14ac:dyDescent="0.2"/>
    <row r="50" ht="13.5" hidden="1" customHeight="1" thickBot="1" x14ac:dyDescent="0.25"/>
    <row r="51" ht="13.5" hidden="1" customHeight="1" thickBot="1" x14ac:dyDescent="0.25"/>
    <row r="52" ht="24.75" hidden="1" customHeight="1" x14ac:dyDescent="0.2"/>
    <row r="53" ht="13.5" hidden="1" customHeight="1" thickBot="1" x14ac:dyDescent="0.25"/>
    <row r="54" ht="27.75" hidden="1" customHeight="1" thickBot="1" x14ac:dyDescent="0.25"/>
    <row r="55" ht="13.5" hidden="1" customHeight="1" thickBot="1" x14ac:dyDescent="0.25"/>
    <row r="56" ht="13.5" hidden="1" customHeight="1" thickBot="1" x14ac:dyDescent="0.25"/>
    <row r="57" ht="13.5" hidden="1" customHeight="1" thickBot="1" x14ac:dyDescent="0.25"/>
    <row r="58" ht="13.5" hidden="1" customHeight="1" thickBot="1" x14ac:dyDescent="0.25"/>
    <row r="59" ht="13.5" hidden="1" customHeight="1" thickBot="1" x14ac:dyDescent="0.25"/>
    <row r="63" ht="15.75" customHeight="1" x14ac:dyDescent="0.2"/>
    <row r="64" ht="15" customHeight="1" x14ac:dyDescent="0.2"/>
  </sheetData>
  <sheetProtection selectLockedCells="1"/>
  <mergeCells count="34">
    <mergeCell ref="B33:C33"/>
    <mergeCell ref="B34:C34"/>
    <mergeCell ref="B5:D5"/>
    <mergeCell ref="B4:N4"/>
    <mergeCell ref="G5:H5"/>
    <mergeCell ref="I5:J5"/>
    <mergeCell ref="K5:N5"/>
    <mergeCell ref="B30:C30"/>
    <mergeCell ref="B31:C31"/>
    <mergeCell ref="B32:C32"/>
    <mergeCell ref="B27:C27"/>
    <mergeCell ref="B28:C28"/>
    <mergeCell ref="B25:C25"/>
    <mergeCell ref="B26:C26"/>
    <mergeCell ref="B23:C23"/>
    <mergeCell ref="B24:C24"/>
    <mergeCell ref="B21:C21"/>
    <mergeCell ref="B22:C22"/>
    <mergeCell ref="B19:C19"/>
    <mergeCell ref="B20:C20"/>
    <mergeCell ref="B17:C17"/>
    <mergeCell ref="B18:C18"/>
    <mergeCell ref="B15:C15"/>
    <mergeCell ref="B16:C16"/>
    <mergeCell ref="B13:C13"/>
    <mergeCell ref="B14:C14"/>
    <mergeCell ref="B11:C11"/>
    <mergeCell ref="B12:C12"/>
    <mergeCell ref="B9:C9"/>
    <mergeCell ref="B10:C10"/>
    <mergeCell ref="B7:C7"/>
    <mergeCell ref="B8:C8"/>
    <mergeCell ref="B6:C6"/>
    <mergeCell ref="E5:F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opLeftCell="A10" zoomScale="120" zoomScaleNormal="120" workbookViewId="0">
      <selection activeCell="I26" sqref="I26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28" t="s">
        <v>292</v>
      </c>
      <c r="B1" s="729"/>
      <c r="C1" s="729"/>
      <c r="D1" s="729"/>
      <c r="E1" s="729"/>
      <c r="F1" s="729"/>
      <c r="G1" s="729"/>
      <c r="H1" s="729"/>
      <c r="I1" s="729"/>
      <c r="J1" s="730"/>
    </row>
    <row r="2" spans="1:10" ht="12.75" x14ac:dyDescent="0.2">
      <c r="A2" s="742" t="s">
        <v>255</v>
      </c>
      <c r="B2" s="743"/>
      <c r="C2" s="743"/>
      <c r="D2" s="743"/>
      <c r="E2" s="743"/>
      <c r="F2" s="743"/>
      <c r="G2" s="743"/>
      <c r="H2" s="743"/>
      <c r="I2" s="743"/>
      <c r="J2" s="744"/>
    </row>
    <row r="3" spans="1:10" ht="15" customHeight="1" x14ac:dyDescent="0.2">
      <c r="A3" s="724" t="s">
        <v>28</v>
      </c>
      <c r="B3" s="725"/>
      <c r="C3" s="725"/>
      <c r="D3" s="725"/>
      <c r="E3" s="733" t="s">
        <v>29</v>
      </c>
      <c r="F3" s="737"/>
      <c r="G3" s="731" t="s">
        <v>264</v>
      </c>
      <c r="H3" s="732"/>
      <c r="I3" s="733" t="s">
        <v>265</v>
      </c>
      <c r="J3" s="734"/>
    </row>
    <row r="4" spans="1:10" ht="15" customHeight="1" x14ac:dyDescent="0.2">
      <c r="A4" s="724" t="s">
        <v>285</v>
      </c>
      <c r="B4" s="725"/>
      <c r="C4" s="725"/>
      <c r="D4" s="725"/>
      <c r="E4" s="738">
        <v>1290</v>
      </c>
      <c r="F4" s="739"/>
      <c r="G4" s="674">
        <f>ROUND(H4,2)</f>
        <v>0</v>
      </c>
      <c r="H4" s="673">
        <v>0</v>
      </c>
      <c r="I4" s="718">
        <f>E4*G4</f>
        <v>0</v>
      </c>
      <c r="J4" s="719"/>
    </row>
    <row r="5" spans="1:10" ht="15" customHeight="1" x14ac:dyDescent="0.2">
      <c r="A5" s="724" t="s">
        <v>288</v>
      </c>
      <c r="B5" s="725"/>
      <c r="C5" s="725"/>
      <c r="D5" s="725"/>
      <c r="E5" s="738">
        <v>1032</v>
      </c>
      <c r="F5" s="739"/>
      <c r="G5" s="674">
        <f t="shared" ref="G5:G23" si="0">ROUND(H5,2)</f>
        <v>0</v>
      </c>
      <c r="H5" s="673">
        <v>0</v>
      </c>
      <c r="I5" s="718">
        <f>E5*G5</f>
        <v>0</v>
      </c>
      <c r="J5" s="719"/>
    </row>
    <row r="6" spans="1:10" ht="15" customHeight="1" x14ac:dyDescent="0.2">
      <c r="A6" s="724" t="s">
        <v>286</v>
      </c>
      <c r="B6" s="725"/>
      <c r="C6" s="725"/>
      <c r="D6" s="725"/>
      <c r="E6" s="738">
        <v>516</v>
      </c>
      <c r="F6" s="739"/>
      <c r="G6" s="674">
        <f t="shared" si="0"/>
        <v>0</v>
      </c>
      <c r="H6" s="673">
        <v>0</v>
      </c>
      <c r="I6" s="718">
        <f>E6*G6</f>
        <v>0</v>
      </c>
      <c r="J6" s="719"/>
    </row>
    <row r="7" spans="1:10" ht="15" customHeight="1" x14ac:dyDescent="0.2">
      <c r="A7" s="724" t="s">
        <v>289</v>
      </c>
      <c r="B7" s="725"/>
      <c r="C7" s="725"/>
      <c r="D7" s="725"/>
      <c r="E7" s="738">
        <v>413</v>
      </c>
      <c r="F7" s="739"/>
      <c r="G7" s="674">
        <f t="shared" si="0"/>
        <v>0</v>
      </c>
      <c r="H7" s="673">
        <v>0</v>
      </c>
      <c r="I7" s="718">
        <f t="shared" ref="I7:I20" si="1">E7*G7</f>
        <v>0</v>
      </c>
      <c r="J7" s="719"/>
    </row>
    <row r="8" spans="1:10" ht="15" customHeight="1" x14ac:dyDescent="0.2">
      <c r="A8" s="724" t="s">
        <v>287</v>
      </c>
      <c r="B8" s="725"/>
      <c r="C8" s="725"/>
      <c r="D8" s="725"/>
      <c r="E8" s="738">
        <v>181</v>
      </c>
      <c r="F8" s="739"/>
      <c r="G8" s="674">
        <f t="shared" si="0"/>
        <v>0</v>
      </c>
      <c r="H8" s="673">
        <v>0</v>
      </c>
      <c r="I8" s="718">
        <f t="shared" si="1"/>
        <v>0</v>
      </c>
      <c r="J8" s="719"/>
    </row>
    <row r="9" spans="1:10" ht="15" customHeight="1" x14ac:dyDescent="0.2">
      <c r="A9" s="724" t="s">
        <v>290</v>
      </c>
      <c r="B9" s="725"/>
      <c r="C9" s="725"/>
      <c r="D9" s="725"/>
      <c r="E9" s="738">
        <v>1032</v>
      </c>
      <c r="F9" s="739"/>
      <c r="G9" s="674">
        <f t="shared" si="0"/>
        <v>0</v>
      </c>
      <c r="H9" s="673">
        <v>0</v>
      </c>
      <c r="I9" s="718">
        <f t="shared" si="1"/>
        <v>0</v>
      </c>
      <c r="J9" s="719"/>
    </row>
    <row r="10" spans="1:10" ht="15" customHeight="1" x14ac:dyDescent="0.2">
      <c r="A10" s="724" t="s">
        <v>291</v>
      </c>
      <c r="B10" s="725"/>
      <c r="C10" s="725"/>
      <c r="D10" s="725"/>
      <c r="E10" s="738">
        <v>413</v>
      </c>
      <c r="F10" s="739"/>
      <c r="G10" s="674">
        <f t="shared" si="0"/>
        <v>0</v>
      </c>
      <c r="H10" s="673">
        <v>0</v>
      </c>
      <c r="I10" s="718">
        <f t="shared" si="1"/>
        <v>0</v>
      </c>
      <c r="J10" s="719"/>
    </row>
    <row r="11" spans="1:10" ht="15" hidden="1" customHeight="1" x14ac:dyDescent="0.2">
      <c r="A11" s="724"/>
      <c r="B11" s="725"/>
      <c r="C11" s="725"/>
      <c r="D11" s="725"/>
      <c r="E11" s="738"/>
      <c r="F11" s="739"/>
      <c r="G11" s="674">
        <f t="shared" si="0"/>
        <v>0</v>
      </c>
      <c r="H11" s="673">
        <v>0</v>
      </c>
      <c r="I11" s="718">
        <f t="shared" si="1"/>
        <v>0</v>
      </c>
      <c r="J11" s="719"/>
    </row>
    <row r="12" spans="1:10" ht="15" hidden="1" customHeight="1" x14ac:dyDescent="0.2">
      <c r="A12" s="724"/>
      <c r="B12" s="725"/>
      <c r="C12" s="725"/>
      <c r="D12" s="725"/>
      <c r="E12" s="738"/>
      <c r="F12" s="739"/>
      <c r="G12" s="674">
        <f t="shared" si="0"/>
        <v>0</v>
      </c>
      <c r="H12" s="673">
        <v>0</v>
      </c>
      <c r="I12" s="718">
        <f t="shared" si="1"/>
        <v>0</v>
      </c>
      <c r="J12" s="719"/>
    </row>
    <row r="13" spans="1:10" ht="15" hidden="1" customHeight="1" x14ac:dyDescent="0.2">
      <c r="A13" s="724" t="s">
        <v>278</v>
      </c>
      <c r="B13" s="725"/>
      <c r="C13" s="725"/>
      <c r="D13" s="725"/>
      <c r="E13" s="738">
        <v>0</v>
      </c>
      <c r="F13" s="739"/>
      <c r="G13" s="674">
        <f t="shared" si="0"/>
        <v>0</v>
      </c>
      <c r="H13" s="673">
        <v>0</v>
      </c>
      <c r="I13" s="718">
        <f t="shared" si="1"/>
        <v>0</v>
      </c>
      <c r="J13" s="719"/>
    </row>
    <row r="14" spans="1:10" ht="15" hidden="1" customHeight="1" x14ac:dyDescent="0.2">
      <c r="A14" s="724" t="s">
        <v>279</v>
      </c>
      <c r="B14" s="725"/>
      <c r="C14" s="725"/>
      <c r="D14" s="725"/>
      <c r="E14" s="738">
        <v>0</v>
      </c>
      <c r="F14" s="739"/>
      <c r="G14" s="674">
        <f t="shared" si="0"/>
        <v>0</v>
      </c>
      <c r="H14" s="673">
        <v>0</v>
      </c>
      <c r="I14" s="718">
        <f t="shared" si="1"/>
        <v>0</v>
      </c>
      <c r="J14" s="719"/>
    </row>
    <row r="15" spans="1:10" ht="15" hidden="1" customHeight="1" x14ac:dyDescent="0.2">
      <c r="A15" s="724" t="s">
        <v>280</v>
      </c>
      <c r="B15" s="725"/>
      <c r="C15" s="725"/>
      <c r="D15" s="725"/>
      <c r="E15" s="738">
        <v>0</v>
      </c>
      <c r="F15" s="739"/>
      <c r="G15" s="674">
        <f t="shared" si="0"/>
        <v>0</v>
      </c>
      <c r="H15" s="673">
        <v>0</v>
      </c>
      <c r="I15" s="718">
        <f t="shared" si="1"/>
        <v>0</v>
      </c>
      <c r="J15" s="719"/>
    </row>
    <row r="16" spans="1:10" ht="15" hidden="1" customHeight="1" x14ac:dyDescent="0.2">
      <c r="A16" s="724" t="s">
        <v>281</v>
      </c>
      <c r="B16" s="725"/>
      <c r="C16" s="725"/>
      <c r="D16" s="725"/>
      <c r="E16" s="738">
        <v>0</v>
      </c>
      <c r="F16" s="739"/>
      <c r="G16" s="674">
        <f t="shared" si="0"/>
        <v>0</v>
      </c>
      <c r="H16" s="673">
        <v>0</v>
      </c>
      <c r="I16" s="718">
        <f t="shared" si="1"/>
        <v>0</v>
      </c>
      <c r="J16" s="719"/>
    </row>
    <row r="17" spans="1:10" ht="15" hidden="1" customHeight="1" x14ac:dyDescent="0.2">
      <c r="A17" s="724" t="s">
        <v>282</v>
      </c>
      <c r="B17" s="725"/>
      <c r="C17" s="725"/>
      <c r="D17" s="725"/>
      <c r="E17" s="738">
        <v>0</v>
      </c>
      <c r="F17" s="739"/>
      <c r="G17" s="674">
        <f t="shared" si="0"/>
        <v>0</v>
      </c>
      <c r="H17" s="673">
        <v>0</v>
      </c>
      <c r="I17" s="718">
        <f t="shared" si="1"/>
        <v>0</v>
      </c>
      <c r="J17" s="719"/>
    </row>
    <row r="18" spans="1:10" ht="15" hidden="1" customHeight="1" x14ac:dyDescent="0.2">
      <c r="A18" s="724" t="s">
        <v>283</v>
      </c>
      <c r="B18" s="725"/>
      <c r="C18" s="725"/>
      <c r="D18" s="725"/>
      <c r="E18" s="738">
        <v>0</v>
      </c>
      <c r="F18" s="739"/>
      <c r="G18" s="674">
        <f t="shared" si="0"/>
        <v>0</v>
      </c>
      <c r="H18" s="673">
        <v>0</v>
      </c>
      <c r="I18" s="718">
        <f t="shared" si="1"/>
        <v>0</v>
      </c>
      <c r="J18" s="719"/>
    </row>
    <row r="19" spans="1:10" ht="15" hidden="1" customHeight="1" x14ac:dyDescent="0.2">
      <c r="A19" s="724"/>
      <c r="B19" s="725"/>
      <c r="C19" s="725"/>
      <c r="D19" s="725"/>
      <c r="E19" s="738">
        <v>0</v>
      </c>
      <c r="F19" s="739"/>
      <c r="G19" s="674">
        <f t="shared" si="0"/>
        <v>0</v>
      </c>
      <c r="H19" s="673">
        <v>0</v>
      </c>
      <c r="I19" s="718">
        <f t="shared" si="1"/>
        <v>0</v>
      </c>
      <c r="J19" s="719"/>
    </row>
    <row r="20" spans="1:10" ht="15" hidden="1" customHeight="1" x14ac:dyDescent="0.2">
      <c r="A20" s="724"/>
      <c r="B20" s="725"/>
      <c r="C20" s="725"/>
      <c r="D20" s="725"/>
      <c r="E20" s="738">
        <v>0</v>
      </c>
      <c r="F20" s="739"/>
      <c r="G20" s="674">
        <f t="shared" si="0"/>
        <v>0</v>
      </c>
      <c r="H20" s="673">
        <v>0</v>
      </c>
      <c r="I20" s="718">
        <f t="shared" si="1"/>
        <v>0</v>
      </c>
      <c r="J20" s="719"/>
    </row>
    <row r="21" spans="1:10" ht="15" hidden="1" customHeight="1" x14ac:dyDescent="0.2">
      <c r="A21" s="724"/>
      <c r="B21" s="725"/>
      <c r="C21" s="725"/>
      <c r="D21" s="725"/>
      <c r="E21" s="738">
        <v>0</v>
      </c>
      <c r="F21" s="739"/>
      <c r="G21" s="674">
        <f t="shared" si="0"/>
        <v>0</v>
      </c>
      <c r="H21" s="673">
        <v>0</v>
      </c>
      <c r="I21" s="718">
        <f>E21*G21</f>
        <v>0</v>
      </c>
      <c r="J21" s="719"/>
    </row>
    <row r="22" spans="1:10" ht="15" hidden="1" customHeight="1" x14ac:dyDescent="0.2">
      <c r="A22" s="724"/>
      <c r="B22" s="725"/>
      <c r="C22" s="725"/>
      <c r="D22" s="725"/>
      <c r="E22" s="738">
        <v>0</v>
      </c>
      <c r="F22" s="739"/>
      <c r="G22" s="674">
        <f t="shared" si="0"/>
        <v>0</v>
      </c>
      <c r="H22" s="673">
        <v>0</v>
      </c>
      <c r="I22" s="718">
        <f>E22*G22</f>
        <v>0</v>
      </c>
      <c r="J22" s="719"/>
    </row>
    <row r="23" spans="1:10" ht="15" hidden="1" customHeight="1" x14ac:dyDescent="0.2">
      <c r="A23" s="724"/>
      <c r="B23" s="725"/>
      <c r="C23" s="725"/>
      <c r="D23" s="725"/>
      <c r="E23" s="738">
        <v>0</v>
      </c>
      <c r="F23" s="739"/>
      <c r="G23" s="674">
        <f t="shared" si="0"/>
        <v>0</v>
      </c>
      <c r="H23" s="673">
        <v>0</v>
      </c>
      <c r="I23" s="718">
        <f>E23*G23</f>
        <v>0</v>
      </c>
      <c r="J23" s="719"/>
    </row>
    <row r="24" spans="1:10" ht="15" customHeight="1" x14ac:dyDescent="0.2">
      <c r="A24" s="735" t="s">
        <v>256</v>
      </c>
      <c r="B24" s="736"/>
      <c r="C24" s="736"/>
      <c r="D24" s="736"/>
      <c r="E24" s="740">
        <f>SUM(E4:F17)</f>
        <v>4877</v>
      </c>
      <c r="F24" s="741"/>
      <c r="G24" s="675"/>
      <c r="H24" s="757" t="s">
        <v>277</v>
      </c>
      <c r="I24" s="745">
        <f>SUM(I4:J22)</f>
        <v>0</v>
      </c>
      <c r="J24" s="746"/>
    </row>
    <row r="25" spans="1:10" ht="15" customHeight="1" thickBot="1" x14ac:dyDescent="0.25">
      <c r="A25" s="763" t="s">
        <v>257</v>
      </c>
      <c r="B25" s="764"/>
      <c r="C25" s="764"/>
      <c r="D25" s="764"/>
      <c r="E25" s="765">
        <f>E24*6</f>
        <v>29262</v>
      </c>
      <c r="F25" s="766"/>
      <c r="G25" s="675"/>
      <c r="H25" s="758"/>
      <c r="I25" s="759">
        <f>I24*12</f>
        <v>0</v>
      </c>
      <c r="J25" s="760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69" t="s">
        <v>266</v>
      </c>
      <c r="B27" s="770"/>
      <c r="C27" s="767" t="s">
        <v>263</v>
      </c>
      <c r="D27" s="768"/>
      <c r="F27" s="773" t="s">
        <v>267</v>
      </c>
      <c r="G27" s="625" t="s">
        <v>262</v>
      </c>
      <c r="H27" s="775" t="s">
        <v>254</v>
      </c>
      <c r="I27" s="761"/>
      <c r="J27" s="762"/>
    </row>
    <row r="28" spans="1:10" ht="12.75" x14ac:dyDescent="0.2">
      <c r="A28" s="771"/>
      <c r="B28" s="772"/>
      <c r="C28" s="670"/>
      <c r="D28" s="671" t="s">
        <v>277</v>
      </c>
      <c r="F28" s="774"/>
      <c r="G28" s="672" t="s">
        <v>277</v>
      </c>
      <c r="H28" s="776"/>
      <c r="I28" s="666"/>
      <c r="J28" s="667"/>
    </row>
    <row r="29" spans="1:10" ht="25.5" x14ac:dyDescent="0.2">
      <c r="A29" s="626" t="s">
        <v>260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261</v>
      </c>
      <c r="B32" s="633" t="e">
        <f>SUM(B29:B31)</f>
        <v>#DIV/0!</v>
      </c>
      <c r="C32" s="777">
        <f>SUM(C29:C31)</f>
        <v>0</v>
      </c>
      <c r="D32" s="778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28" t="s">
        <v>268</v>
      </c>
      <c r="B35" s="729"/>
      <c r="C35" s="729"/>
      <c r="D35" s="729"/>
      <c r="E35" s="730"/>
      <c r="F35" s="728" t="s">
        <v>269</v>
      </c>
      <c r="G35" s="729"/>
      <c r="H35" s="729"/>
      <c r="I35" s="729"/>
      <c r="J35" s="730"/>
    </row>
    <row r="36" spans="1:10" ht="25.5" x14ac:dyDescent="0.2">
      <c r="A36" s="724" t="s">
        <v>28</v>
      </c>
      <c r="B36" s="725"/>
      <c r="C36" s="638" t="s">
        <v>29</v>
      </c>
      <c r="D36" s="639" t="s">
        <v>258</v>
      </c>
      <c r="E36" s="640" t="s">
        <v>259</v>
      </c>
      <c r="F36" s="626" t="s">
        <v>276</v>
      </c>
      <c r="G36" s="639" t="s">
        <v>273</v>
      </c>
      <c r="H36" s="639" t="s">
        <v>272</v>
      </c>
      <c r="I36" s="638" t="s">
        <v>275</v>
      </c>
      <c r="J36" s="641" t="s">
        <v>274</v>
      </c>
    </row>
    <row r="37" spans="1:10" ht="12.75" x14ac:dyDescent="0.2">
      <c r="A37" s="720" t="str">
        <f>A4</f>
        <v>Médico Clínica Médica Plantão 12h Diurno (2ª a 6ª feira)</v>
      </c>
      <c r="B37" s="721"/>
      <c r="C37" s="676">
        <f>E4</f>
        <v>1290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20" t="str">
        <f t="shared" ref="A38:A56" si="3">A5</f>
        <v>Médico Clínica Médica Plantão 12h Noturno (2ª a 6ª feira)</v>
      </c>
      <c r="B38" s="721"/>
      <c r="C38" s="676">
        <f t="shared" ref="C38:C56" si="4">E5</f>
        <v>1032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20" t="str">
        <f t="shared" si="3"/>
        <v>Médico Clínica Médica Plantão 12h Diurno (sábado e domingo)</v>
      </c>
      <c r="B39" s="721"/>
      <c r="C39" s="676">
        <f t="shared" si="4"/>
        <v>516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x14ac:dyDescent="0.2">
      <c r="A40" s="720" t="str">
        <f t="shared" si="3"/>
        <v>Médico Clínica Médica Plantão 12h Noturno (sábado e domingo)</v>
      </c>
      <c r="B40" s="721"/>
      <c r="C40" s="676">
        <f t="shared" si="4"/>
        <v>413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2.75" x14ac:dyDescent="0.2">
      <c r="A41" s="720" t="str">
        <f t="shared" si="3"/>
        <v>Médico Clínica Médica Rotina</v>
      </c>
      <c r="B41" s="721"/>
      <c r="C41" s="676">
        <f t="shared" si="4"/>
        <v>181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>
        <f t="shared" si="8"/>
        <v>0</v>
      </c>
      <c r="H41" s="642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x14ac:dyDescent="0.2">
      <c r="A42" s="720" t="str">
        <f t="shared" si="3"/>
        <v>Médico Pediatria Plantão 24h (2ª a 6ª feira)</v>
      </c>
      <c r="B42" s="721"/>
      <c r="C42" s="676">
        <f t="shared" si="4"/>
        <v>1032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>
        <f t="shared" si="8"/>
        <v>0</v>
      </c>
      <c r="H42" s="642">
        <f t="shared" si="9"/>
        <v>0</v>
      </c>
      <c r="I42" s="643">
        <f t="shared" si="10"/>
        <v>0</v>
      </c>
      <c r="J42" s="678">
        <f t="shared" si="11"/>
        <v>0</v>
      </c>
    </row>
    <row r="43" spans="1:10" ht="13.5" thickBot="1" x14ac:dyDescent="0.25">
      <c r="A43" s="720" t="str">
        <f t="shared" si="3"/>
        <v>Médico Pediatria Plantão 24h (sábado e domingo)</v>
      </c>
      <c r="B43" s="721"/>
      <c r="C43" s="676">
        <f t="shared" si="4"/>
        <v>413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>
        <f t="shared" si="8"/>
        <v>0</v>
      </c>
      <c r="H43" s="642">
        <f t="shared" si="9"/>
        <v>0</v>
      </c>
      <c r="I43" s="643">
        <f t="shared" si="10"/>
        <v>0</v>
      </c>
      <c r="J43" s="678">
        <f t="shared" si="11"/>
        <v>0</v>
      </c>
    </row>
    <row r="44" spans="1:10" ht="12.75" hidden="1" x14ac:dyDescent="0.2">
      <c r="A44" s="720">
        <f t="shared" si="3"/>
        <v>0</v>
      </c>
      <c r="B44" s="721"/>
      <c r="C44" s="676">
        <f t="shared" si="4"/>
        <v>0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13.5" hidden="1" thickBot="1" x14ac:dyDescent="0.25">
      <c r="A45" s="720">
        <f t="shared" si="3"/>
        <v>0</v>
      </c>
      <c r="B45" s="721"/>
      <c r="C45" s="676">
        <f t="shared" si="4"/>
        <v>0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24" hidden="1" customHeight="1" x14ac:dyDescent="0.2">
      <c r="A46" s="720" t="str">
        <f t="shared" si="3"/>
        <v>MÉDICO NEUROLOGIA - ELETROENCEFALOGRAMA</v>
      </c>
      <c r="B46" s="721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20" t="str">
        <f t="shared" si="3"/>
        <v>MÉDICO INFECTOLOGIA</v>
      </c>
      <c r="B47" s="721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20" t="str">
        <f t="shared" si="3"/>
        <v>MÉDICO EPIDEMIOLOGISTA</v>
      </c>
      <c r="B48" s="721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24.75" hidden="1" customHeight="1" x14ac:dyDescent="0.2">
      <c r="A49" s="720" t="str">
        <f t="shared" si="3"/>
        <v>MÉDICO COORDENADOR DO AMBULATÓRIO</v>
      </c>
      <c r="B49" s="721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3.5" hidden="1" thickBot="1" x14ac:dyDescent="0.25">
      <c r="A50" s="720" t="str">
        <f t="shared" si="3"/>
        <v>MÉDICO COORDENADOR DO NEP</v>
      </c>
      <c r="B50" s="721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27.75" hidden="1" customHeight="1" thickBot="1" x14ac:dyDescent="0.25">
      <c r="A51" s="726" t="str">
        <f t="shared" si="3"/>
        <v>MÉDICO COORDENADOR DA EMERGÊNCIA</v>
      </c>
      <c r="B51" s="727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20">
        <f t="shared" si="3"/>
        <v>0</v>
      </c>
      <c r="B52" s="721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20">
        <f t="shared" si="3"/>
        <v>0</v>
      </c>
      <c r="B53" s="721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20">
        <f t="shared" si="3"/>
        <v>0</v>
      </c>
      <c r="B54" s="721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20">
        <f t="shared" si="3"/>
        <v>0</v>
      </c>
      <c r="B55" s="721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20">
        <f t="shared" si="3"/>
        <v>0</v>
      </c>
      <c r="B56" s="721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22" t="s">
        <v>8</v>
      </c>
      <c r="B57" s="723"/>
      <c r="C57" s="644">
        <f t="shared" ref="C57" si="12">E24</f>
        <v>4877</v>
      </c>
      <c r="D57" s="682"/>
      <c r="E57" s="645">
        <f>SUM(E37:E56)</f>
        <v>0</v>
      </c>
      <c r="F57" s="679" t="str">
        <f>IFERROR(J57/$J$57,"0")</f>
        <v>0</v>
      </c>
      <c r="G57" s="755"/>
      <c r="H57" s="756"/>
      <c r="I57" s="756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47" t="s">
        <v>284</v>
      </c>
      <c r="D59" s="748"/>
      <c r="E59" s="748"/>
      <c r="F59" s="751">
        <f>(C32+H32+E57)-J57</f>
        <v>0</v>
      </c>
      <c r="G59" s="751"/>
      <c r="H59" s="752"/>
      <c r="I59" s="650"/>
      <c r="J59" s="650"/>
    </row>
    <row r="60" spans="1:10" ht="15.75" customHeight="1" x14ac:dyDescent="0.2">
      <c r="C60" s="747" t="s">
        <v>270</v>
      </c>
      <c r="D60" s="748"/>
      <c r="E60" s="748"/>
      <c r="F60" s="751">
        <f>C32+H32+E57</f>
        <v>0</v>
      </c>
      <c r="G60" s="751"/>
      <c r="H60" s="752"/>
      <c r="I60" s="663"/>
      <c r="J60" s="628"/>
    </row>
    <row r="61" spans="1:10" ht="15" customHeight="1" thickBot="1" x14ac:dyDescent="0.25">
      <c r="C61" s="749" t="s">
        <v>271</v>
      </c>
      <c r="D61" s="750"/>
      <c r="E61" s="750"/>
      <c r="F61" s="753">
        <f>F60*6</f>
        <v>0</v>
      </c>
      <c r="G61" s="753"/>
      <c r="H61" s="754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81" t="s">
        <v>241</v>
      </c>
      <c r="B1" s="781"/>
      <c r="C1" s="781"/>
      <c r="D1" s="781"/>
      <c r="E1" s="781"/>
      <c r="F1" s="781"/>
      <c r="G1" s="344"/>
      <c r="H1" s="315"/>
      <c r="I1" s="315"/>
      <c r="J1" s="315"/>
      <c r="K1" s="315"/>
    </row>
    <row r="2" spans="1:14" s="365" customFormat="1" ht="45" customHeight="1" x14ac:dyDescent="0.25">
      <c r="A2" s="782" t="s">
        <v>196</v>
      </c>
      <c r="B2" s="783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4" t="s">
        <v>34</v>
      </c>
      <c r="B4" s="785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4" t="s">
        <v>35</v>
      </c>
      <c r="B5" s="785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4" t="s">
        <v>36</v>
      </c>
      <c r="B6" s="785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9" t="s">
        <v>37</v>
      </c>
      <c r="B7" s="78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4" t="s">
        <v>210</v>
      </c>
      <c r="B9" s="785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4" t="s">
        <v>211</v>
      </c>
      <c r="B10" s="785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4" t="s">
        <v>212</v>
      </c>
      <c r="B11" s="785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8" t="s">
        <v>191</v>
      </c>
      <c r="B15" s="789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8" t="s">
        <v>192</v>
      </c>
      <c r="B16" s="789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8" t="s">
        <v>193</v>
      </c>
      <c r="B17" s="789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90" t="s">
        <v>8</v>
      </c>
      <c r="B18" s="791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4" t="s">
        <v>52</v>
      </c>
      <c r="B24" s="785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92"/>
      <c r="B26" s="793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92" t="s">
        <v>8</v>
      </c>
      <c r="B27" s="793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94" t="s">
        <v>58</v>
      </c>
      <c r="B41" s="795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86" t="s">
        <v>59</v>
      </c>
      <c r="B42" s="787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86" t="s">
        <v>60</v>
      </c>
      <c r="B44" s="787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96" t="s">
        <v>24</v>
      </c>
      <c r="B45" s="797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96" t="s">
        <v>26</v>
      </c>
      <c r="B46" s="797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98" t="s">
        <v>27</v>
      </c>
      <c r="B47" s="799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800"/>
      <c r="B48" s="800"/>
      <c r="C48" s="800"/>
      <c r="D48" s="800"/>
      <c r="E48" s="800"/>
      <c r="F48" s="800"/>
      <c r="G48" s="800"/>
      <c r="H48" s="800"/>
      <c r="I48" s="800"/>
      <c r="J48" s="800"/>
      <c r="K48" s="800"/>
      <c r="L48" s="800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81" t="s">
        <v>209</v>
      </c>
      <c r="B1" s="781"/>
      <c r="C1" s="781"/>
      <c r="D1" s="781"/>
      <c r="E1" s="781"/>
      <c r="F1" s="781"/>
      <c r="G1" s="344"/>
      <c r="H1" s="315"/>
      <c r="I1" s="315"/>
      <c r="J1" s="315"/>
      <c r="K1" s="315"/>
    </row>
    <row r="2" spans="1:15" s="365" customFormat="1" ht="41.25" customHeight="1" x14ac:dyDescent="0.25">
      <c r="A2" s="804" t="s">
        <v>28</v>
      </c>
      <c r="B2" s="804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5" t="s">
        <v>34</v>
      </c>
      <c r="B4" s="785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5" t="s">
        <v>35</v>
      </c>
      <c r="B5" s="785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5" t="s">
        <v>36</v>
      </c>
      <c r="B6" s="785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80" t="s">
        <v>37</v>
      </c>
      <c r="B7" s="78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802" t="s">
        <v>213</v>
      </c>
      <c r="B9" s="803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802" t="s">
        <v>214</v>
      </c>
      <c r="B10" s="803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802" t="s">
        <v>215</v>
      </c>
      <c r="B11" s="803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802" t="s">
        <v>216</v>
      </c>
      <c r="B12" s="803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802" t="s">
        <v>220</v>
      </c>
      <c r="B13" s="803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802" t="s">
        <v>221</v>
      </c>
      <c r="B14" s="803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802" t="s">
        <v>217</v>
      </c>
      <c r="B15" s="803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802" t="s">
        <v>218</v>
      </c>
      <c r="B16" s="803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802" t="s">
        <v>219</v>
      </c>
      <c r="B17" s="803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93" t="s">
        <v>8</v>
      </c>
      <c r="B18" s="793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5" t="s">
        <v>52</v>
      </c>
      <c r="B24" s="785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93"/>
      <c r="B26" s="793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93" t="s">
        <v>8</v>
      </c>
      <c r="B27" s="793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801" t="s">
        <v>58</v>
      </c>
      <c r="B43" s="801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801" t="s">
        <v>59</v>
      </c>
      <c r="B44" s="801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801" t="s">
        <v>60</v>
      </c>
      <c r="B46" s="801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97" t="s">
        <v>24</v>
      </c>
      <c r="B47" s="797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97" t="s">
        <v>26</v>
      </c>
      <c r="B48" s="797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97" t="s">
        <v>27</v>
      </c>
      <c r="B49" s="797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800"/>
      <c r="B50" s="800"/>
      <c r="C50" s="800"/>
      <c r="D50" s="800"/>
      <c r="E50" s="800"/>
      <c r="F50" s="800"/>
      <c r="G50" s="800"/>
      <c r="H50" s="800"/>
      <c r="I50" s="800"/>
      <c r="J50" s="800"/>
      <c r="K50" s="800"/>
      <c r="L50" s="800"/>
      <c r="M50" s="800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97" t="s">
        <v>158</v>
      </c>
      <c r="B1" s="697"/>
      <c r="C1" s="697"/>
      <c r="D1" s="697"/>
      <c r="E1" s="697"/>
      <c r="F1" s="697"/>
      <c r="G1" s="697"/>
      <c r="H1" s="697"/>
    </row>
    <row r="2" spans="1:13" s="33" customFormat="1" ht="18" customHeight="1" x14ac:dyDescent="0.25">
      <c r="A2" s="700" t="s">
        <v>28</v>
      </c>
      <c r="B2" s="700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701" t="s">
        <v>34</v>
      </c>
      <c r="B4" s="701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701" t="s">
        <v>35</v>
      </c>
      <c r="B5" s="701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701" t="s">
        <v>159</v>
      </c>
      <c r="B6" s="701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702" t="s">
        <v>37</v>
      </c>
      <c r="B7" s="702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701"/>
      <c r="B11" s="701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701"/>
      <c r="B12" s="701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703" t="s">
        <v>8</v>
      </c>
      <c r="B14" s="70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702" t="s">
        <v>52</v>
      </c>
      <c r="B20" s="702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705"/>
      <c r="B22" s="705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703" t="s">
        <v>8</v>
      </c>
      <c r="B23" s="70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706" t="s">
        <v>58</v>
      </c>
      <c r="B39" s="706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707" t="s">
        <v>59</v>
      </c>
      <c r="B40" s="707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707" t="s">
        <v>60</v>
      </c>
      <c r="B41" s="707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704" t="s">
        <v>24</v>
      </c>
      <c r="B42" s="704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704" t="s">
        <v>26</v>
      </c>
      <c r="B43" s="704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704" t="s">
        <v>27</v>
      </c>
      <c r="B44" s="704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06" t="s">
        <v>205</v>
      </c>
      <c r="B1" s="806"/>
      <c r="C1" s="806"/>
      <c r="D1" s="806"/>
      <c r="E1" s="806"/>
      <c r="F1" s="806"/>
      <c r="G1" s="555"/>
      <c r="H1" s="555"/>
    </row>
    <row r="2" spans="1:13" s="196" customFormat="1" ht="60" customHeight="1" x14ac:dyDescent="0.25">
      <c r="A2" s="807" t="s">
        <v>196</v>
      </c>
      <c r="B2" s="808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5" t="s">
        <v>34</v>
      </c>
      <c r="B4" s="785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5" t="s">
        <v>35</v>
      </c>
      <c r="B5" s="785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5" t="s">
        <v>36</v>
      </c>
      <c r="B6" s="785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80" t="s">
        <v>37</v>
      </c>
      <c r="B7" s="780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5"/>
      <c r="B11" s="785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5"/>
      <c r="B12" s="785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93" t="s">
        <v>8</v>
      </c>
      <c r="B14" s="793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5" t="s">
        <v>52</v>
      </c>
      <c r="B20" s="785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93"/>
      <c r="B22" s="793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93" t="s">
        <v>8</v>
      </c>
      <c r="B23" s="793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5" t="s">
        <v>58</v>
      </c>
      <c r="B39" s="805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801" t="s">
        <v>59</v>
      </c>
      <c r="B40" s="801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801" t="s">
        <v>60</v>
      </c>
      <c r="B42" s="801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97" t="s">
        <v>24</v>
      </c>
      <c r="B43" s="797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97" t="s">
        <v>26</v>
      </c>
      <c r="B44" s="797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97" t="s">
        <v>27</v>
      </c>
      <c r="B45" s="797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9" t="s">
        <v>204</v>
      </c>
      <c r="B1" s="809"/>
      <c r="C1" s="809"/>
      <c r="D1" s="809"/>
      <c r="E1" s="809"/>
      <c r="F1" s="809"/>
      <c r="G1" s="390"/>
      <c r="H1" s="390"/>
    </row>
    <row r="2" spans="1:16" s="196" customFormat="1" ht="51" customHeight="1" x14ac:dyDescent="0.25">
      <c r="A2" s="810" t="s">
        <v>196</v>
      </c>
      <c r="B2" s="811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4" t="s">
        <v>34</v>
      </c>
      <c r="B4" s="785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4" t="s">
        <v>35</v>
      </c>
      <c r="B5" s="785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4" t="s">
        <v>36</v>
      </c>
      <c r="B6" s="785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9" t="s">
        <v>37</v>
      </c>
      <c r="B7" s="780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4"/>
      <c r="B11" s="785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4"/>
      <c r="B12" s="785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92" t="s">
        <v>8</v>
      </c>
      <c r="B14" s="793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4" t="s">
        <v>52</v>
      </c>
      <c r="B20" s="785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92"/>
      <c r="B22" s="793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92" t="s">
        <v>8</v>
      </c>
      <c r="B23" s="793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12" t="s">
        <v>58</v>
      </c>
      <c r="B39" s="805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13" t="s">
        <v>59</v>
      </c>
      <c r="B40" s="801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13" t="s">
        <v>60</v>
      </c>
      <c r="B42" s="801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96" t="s">
        <v>24</v>
      </c>
      <c r="B43" s="797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96" t="s">
        <v>26</v>
      </c>
      <c r="B44" s="797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98" t="s">
        <v>27</v>
      </c>
      <c r="B45" s="799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708" t="s">
        <v>180</v>
      </c>
      <c r="B1" s="708"/>
      <c r="C1" s="708"/>
      <c r="D1" s="708"/>
      <c r="E1" s="708"/>
      <c r="F1" s="708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5" t="s">
        <v>28</v>
      </c>
      <c r="B2" s="815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5" t="s">
        <v>34</v>
      </c>
      <c r="B4" s="785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5" t="s">
        <v>35</v>
      </c>
      <c r="B5" s="785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5" t="s">
        <v>36</v>
      </c>
      <c r="B6" s="785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4" t="s">
        <v>37</v>
      </c>
      <c r="B7" s="814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7" t="s">
        <v>181</v>
      </c>
      <c r="B9" s="818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7" t="s">
        <v>182</v>
      </c>
      <c r="B10" s="818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7" t="s">
        <v>183</v>
      </c>
      <c r="B11" s="818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7" t="s">
        <v>184</v>
      </c>
      <c r="B12" s="818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7" t="s">
        <v>185</v>
      </c>
      <c r="B13" s="818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7" t="s">
        <v>186</v>
      </c>
      <c r="B14" s="818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7" t="s">
        <v>187</v>
      </c>
      <c r="B15" s="818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7" t="s">
        <v>188</v>
      </c>
      <c r="B16" s="818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7" t="s">
        <v>189</v>
      </c>
      <c r="B17" s="818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7" t="s">
        <v>190</v>
      </c>
      <c r="B18" s="818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9" t="s">
        <v>8</v>
      </c>
      <c r="B19" s="819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4" t="s">
        <v>52</v>
      </c>
      <c r="B25" s="814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93"/>
      <c r="B27" s="793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9" t="s">
        <v>8</v>
      </c>
      <c r="B28" s="819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5" t="s">
        <v>58</v>
      </c>
      <c r="B44" s="805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801" t="s">
        <v>59</v>
      </c>
      <c r="B45" s="801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801" t="s">
        <v>60</v>
      </c>
      <c r="B47" s="801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6" t="s">
        <v>24</v>
      </c>
      <c r="B48" s="816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6" t="s">
        <v>26</v>
      </c>
      <c r="B49" s="816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6" t="s">
        <v>27</v>
      </c>
      <c r="B50" s="816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708" t="s">
        <v>180</v>
      </c>
      <c r="B1" s="708"/>
      <c r="C1" s="708"/>
      <c r="D1" s="708"/>
      <c r="E1" s="708"/>
      <c r="F1" s="708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5" t="s">
        <v>28</v>
      </c>
      <c r="B2" s="815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5" t="s">
        <v>34</v>
      </c>
      <c r="B4" s="785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5" t="s">
        <v>35</v>
      </c>
      <c r="B5" s="785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5" t="s">
        <v>36</v>
      </c>
      <c r="B6" s="785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4" t="s">
        <v>37</v>
      </c>
      <c r="B7" s="814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7" t="s">
        <v>181</v>
      </c>
      <c r="B9" s="818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7" t="s">
        <v>182</v>
      </c>
      <c r="B10" s="818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7" t="s">
        <v>183</v>
      </c>
      <c r="B11" s="818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7" t="s">
        <v>184</v>
      </c>
      <c r="B12" s="818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7" t="s">
        <v>185</v>
      </c>
      <c r="B13" s="818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7" t="s">
        <v>186</v>
      </c>
      <c r="B14" s="818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7" t="s">
        <v>187</v>
      </c>
      <c r="B15" s="818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7" t="s">
        <v>188</v>
      </c>
      <c r="B16" s="818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7" t="s">
        <v>189</v>
      </c>
      <c r="B17" s="818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7" t="s">
        <v>190</v>
      </c>
      <c r="B18" s="818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9" t="s">
        <v>8</v>
      </c>
      <c r="B19" s="819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4" t="s">
        <v>52</v>
      </c>
      <c r="B25" s="814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93"/>
      <c r="B27" s="793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9" t="s">
        <v>8</v>
      </c>
      <c r="B28" s="819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5" t="s">
        <v>58</v>
      </c>
      <c r="B44" s="805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801" t="s">
        <v>59</v>
      </c>
      <c r="B45" s="801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801" t="s">
        <v>60</v>
      </c>
      <c r="B47" s="801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6" t="s">
        <v>24</v>
      </c>
      <c r="B48" s="816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6" t="s">
        <v>26</v>
      </c>
      <c r="B49" s="816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6" t="s">
        <v>27</v>
      </c>
      <c r="B50" s="816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1" t="s">
        <v>206</v>
      </c>
      <c r="B1" s="821"/>
      <c r="C1" s="821"/>
      <c r="D1" s="821"/>
      <c r="E1" s="821"/>
      <c r="F1" s="821"/>
      <c r="G1" s="410"/>
      <c r="H1" s="410"/>
      <c r="I1" s="410"/>
      <c r="J1" s="410"/>
    </row>
    <row r="2" spans="1:13" s="414" customFormat="1" ht="75" customHeight="1" x14ac:dyDescent="0.25">
      <c r="A2" s="822" t="s">
        <v>28</v>
      </c>
      <c r="B2" s="822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20" t="s">
        <v>34</v>
      </c>
      <c r="B4" s="820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20" t="s">
        <v>35</v>
      </c>
      <c r="B5" s="820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20" t="s">
        <v>36</v>
      </c>
      <c r="B6" s="820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20" t="s">
        <v>37</v>
      </c>
      <c r="B7" s="820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20">
        <v>7</v>
      </c>
      <c r="B15" s="820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20">
        <v>8</v>
      </c>
      <c r="B16" s="820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20">
        <v>9</v>
      </c>
      <c r="B17" s="820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24" t="s">
        <v>8</v>
      </c>
      <c r="B18" s="824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20" t="s">
        <v>52</v>
      </c>
      <c r="B24" s="820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24"/>
      <c r="B26" s="824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24" t="s">
        <v>8</v>
      </c>
      <c r="B27" s="824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25" t="s">
        <v>58</v>
      </c>
      <c r="B43" s="825"/>
      <c r="C43" s="436"/>
      <c r="D43" s="436"/>
      <c r="E43" s="456">
        <f>F18+E34</f>
        <v>200024.15987088002</v>
      </c>
    </row>
    <row r="44" spans="1:13" hidden="1" x14ac:dyDescent="0.2">
      <c r="A44" s="823" t="s">
        <v>59</v>
      </c>
      <c r="B44" s="823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23" t="s">
        <v>60</v>
      </c>
      <c r="B46" s="823"/>
      <c r="C46" s="443"/>
      <c r="D46" s="443"/>
      <c r="E46" s="457">
        <f>E44/(1-B40)</f>
        <v>218964.59755980299</v>
      </c>
    </row>
    <row r="47" spans="1:13" s="459" customFormat="1" x14ac:dyDescent="0.2">
      <c r="A47" s="826" t="s">
        <v>24</v>
      </c>
      <c r="B47" s="826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26" t="s">
        <v>26</v>
      </c>
      <c r="B48" s="826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26" t="s">
        <v>27</v>
      </c>
      <c r="B49" s="826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7"/>
      <c r="B50" s="827"/>
      <c r="C50" s="827"/>
      <c r="D50" s="827"/>
      <c r="E50" s="827"/>
      <c r="F50" s="827"/>
      <c r="G50" s="827"/>
      <c r="H50" s="827"/>
      <c r="I50" s="827"/>
      <c r="J50" s="827"/>
      <c r="K50" s="827"/>
      <c r="L50" s="827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9" t="s">
        <v>206</v>
      </c>
      <c r="B1" s="809"/>
      <c r="C1" s="809"/>
      <c r="D1" s="809"/>
      <c r="E1" s="809"/>
      <c r="F1" s="809"/>
      <c r="G1" s="390"/>
      <c r="H1" s="390"/>
      <c r="I1" s="390"/>
      <c r="J1" s="390"/>
    </row>
    <row r="2" spans="1:14" s="196" customFormat="1" ht="75" customHeight="1" x14ac:dyDescent="0.25">
      <c r="A2" s="808" t="s">
        <v>28</v>
      </c>
      <c r="B2" s="808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5" t="s">
        <v>34</v>
      </c>
      <c r="B4" s="785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5" t="s">
        <v>35</v>
      </c>
      <c r="B5" s="785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5" t="s">
        <v>36</v>
      </c>
      <c r="B6" s="785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80" t="s">
        <v>37</v>
      </c>
      <c r="B7" s="780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5">
        <v>7</v>
      </c>
      <c r="B15" s="785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5">
        <v>8</v>
      </c>
      <c r="B16" s="785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5">
        <v>9</v>
      </c>
      <c r="B17" s="785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93" t="s">
        <v>8</v>
      </c>
      <c r="B18" s="793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5" t="s">
        <v>52</v>
      </c>
      <c r="B24" s="785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93"/>
      <c r="B26" s="793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93" t="s">
        <v>8</v>
      </c>
      <c r="B27" s="793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5" t="s">
        <v>58</v>
      </c>
      <c r="B43" s="805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801" t="s">
        <v>59</v>
      </c>
      <c r="B44" s="801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801" t="s">
        <v>60</v>
      </c>
      <c r="B46" s="801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97" t="s">
        <v>24</v>
      </c>
      <c r="B47" s="797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97" t="s">
        <v>26</v>
      </c>
      <c r="B48" s="797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97" t="s">
        <v>27</v>
      </c>
      <c r="B49" s="797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8"/>
      <c r="B50" s="828"/>
      <c r="C50" s="828"/>
      <c r="D50" s="828"/>
      <c r="E50" s="828"/>
      <c r="F50" s="828"/>
      <c r="G50" s="828"/>
      <c r="H50" s="828"/>
      <c r="I50" s="828"/>
      <c r="J50" s="828"/>
      <c r="K50" s="828"/>
      <c r="L50" s="828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9" t="s">
        <v>208</v>
      </c>
      <c r="B1" s="809"/>
      <c r="C1" s="809"/>
      <c r="D1" s="809"/>
      <c r="E1" s="809"/>
      <c r="F1" s="809"/>
      <c r="G1" s="390"/>
      <c r="H1" s="390"/>
      <c r="I1" s="390"/>
      <c r="J1" s="390"/>
    </row>
    <row r="2" spans="1:15" s="196" customFormat="1" ht="74.25" customHeight="1" x14ac:dyDescent="0.25">
      <c r="A2" s="829" t="s">
        <v>28</v>
      </c>
      <c r="B2" s="811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4" t="s">
        <v>34</v>
      </c>
      <c r="B4" s="785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4" t="s">
        <v>35</v>
      </c>
      <c r="B5" s="785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4" t="s">
        <v>36</v>
      </c>
      <c r="B6" s="785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9" t="s">
        <v>37</v>
      </c>
      <c r="B7" s="780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90" t="s">
        <v>8</v>
      </c>
      <c r="B20" s="791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4" t="s">
        <v>52</v>
      </c>
      <c r="B26" s="785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92"/>
      <c r="B28" s="793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92" t="s">
        <v>8</v>
      </c>
      <c r="B29" s="793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12" t="s">
        <v>58</v>
      </c>
      <c r="B45" s="805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13" t="s">
        <v>59</v>
      </c>
      <c r="B46" s="801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13" t="s">
        <v>60</v>
      </c>
      <c r="B48" s="801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96" t="s">
        <v>24</v>
      </c>
      <c r="B49" s="797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96" t="s">
        <v>26</v>
      </c>
      <c r="B50" s="797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98" t="s">
        <v>27</v>
      </c>
      <c r="B51" s="799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8"/>
      <c r="B52" s="828"/>
      <c r="C52" s="828"/>
      <c r="D52" s="828"/>
      <c r="E52" s="828"/>
      <c r="F52" s="828"/>
      <c r="G52" s="828"/>
      <c r="H52" s="828"/>
      <c r="I52" s="828"/>
      <c r="J52" s="828"/>
      <c r="K52" s="828"/>
      <c r="L52" s="828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30" t="s">
        <v>207</v>
      </c>
      <c r="B1" s="830"/>
      <c r="C1" s="830"/>
      <c r="D1" s="830"/>
      <c r="E1" s="830"/>
      <c r="F1" s="830"/>
      <c r="G1" s="475"/>
      <c r="H1" s="475"/>
      <c r="I1" s="475"/>
      <c r="J1" s="475"/>
    </row>
    <row r="2" spans="1:17" s="471" customFormat="1" ht="62.25" customHeight="1" x14ac:dyDescent="0.25">
      <c r="A2" s="822" t="s">
        <v>28</v>
      </c>
      <c r="B2" s="822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20" t="s">
        <v>34</v>
      </c>
      <c r="B4" s="820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20" t="s">
        <v>35</v>
      </c>
      <c r="B5" s="820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20" t="s">
        <v>36</v>
      </c>
      <c r="B6" s="820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20" t="s">
        <v>37</v>
      </c>
      <c r="B7" s="820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32" t="s">
        <v>240</v>
      </c>
      <c r="B16" s="832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32" t="s">
        <v>243</v>
      </c>
      <c r="B18" s="832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24" t="s">
        <v>8</v>
      </c>
      <c r="B20" s="824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20" t="s">
        <v>52</v>
      </c>
      <c r="B26" s="820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24"/>
      <c r="B28" s="824"/>
      <c r="G28" s="415"/>
      <c r="H28" s="415"/>
      <c r="I28" s="415"/>
      <c r="J28" s="415"/>
    </row>
    <row r="29" spans="1:17" hidden="1" x14ac:dyDescent="0.2">
      <c r="A29" s="824" t="s">
        <v>8</v>
      </c>
      <c r="B29" s="824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23" t="s">
        <v>58</v>
      </c>
      <c r="B45" s="823"/>
      <c r="E45" s="457">
        <f>F20+E36</f>
        <v>300357.34586937481</v>
      </c>
    </row>
    <row r="46" spans="1:19" hidden="1" x14ac:dyDescent="0.2">
      <c r="A46" s="823" t="s">
        <v>59</v>
      </c>
      <c r="B46" s="823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23" t="s">
        <v>60</v>
      </c>
      <c r="B48" s="823"/>
      <c r="E48" s="457">
        <f>E46/(1-B42)</f>
        <v>328797.79097154021</v>
      </c>
    </row>
    <row r="49" spans="1:13" s="485" customFormat="1" ht="8.1" customHeight="1" x14ac:dyDescent="0.2">
      <c r="A49" s="826" t="s">
        <v>24</v>
      </c>
      <c r="B49" s="826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26" t="s">
        <v>26</v>
      </c>
      <c r="B50" s="826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26" t="s">
        <v>27</v>
      </c>
      <c r="B51" s="826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31"/>
      <c r="B52" s="831"/>
      <c r="C52" s="831"/>
      <c r="D52" s="831"/>
      <c r="E52" s="831"/>
      <c r="F52" s="831"/>
      <c r="G52" s="831"/>
      <c r="H52" s="831"/>
      <c r="I52" s="831"/>
      <c r="J52" s="831"/>
      <c r="K52" s="831"/>
      <c r="L52" s="831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44" t="s">
        <v>165</v>
      </c>
      <c r="B1" s="844"/>
      <c r="C1" s="844"/>
      <c r="D1" s="844"/>
      <c r="E1" s="844"/>
      <c r="F1" s="844"/>
    </row>
    <row r="2" spans="1:11" s="248" customFormat="1" ht="22.5" customHeight="1" x14ac:dyDescent="0.25">
      <c r="A2" s="841" t="s">
        <v>28</v>
      </c>
      <c r="B2" s="841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6" t="s">
        <v>164</v>
      </c>
      <c r="B3" s="837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41" t="s">
        <v>166</v>
      </c>
      <c r="B4" s="841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42" t="s">
        <v>169</v>
      </c>
      <c r="B5" s="843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6"/>
      <c r="B8" s="837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6" t="s">
        <v>8</v>
      </c>
      <c r="B9" s="837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45"/>
      <c r="B22" s="83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8" t="s">
        <v>58</v>
      </c>
      <c r="B25" s="838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9" t="s">
        <v>22</v>
      </c>
      <c r="B26" s="839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40" t="s">
        <v>60</v>
      </c>
      <c r="B27" s="840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3" t="s">
        <v>24</v>
      </c>
      <c r="B28" s="833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3" t="s">
        <v>26</v>
      </c>
      <c r="B29" s="833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4" t="s">
        <v>157</v>
      </c>
      <c r="B30" s="835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44" t="s">
        <v>173</v>
      </c>
      <c r="B1" s="844"/>
      <c r="C1" s="844"/>
      <c r="D1" s="844"/>
      <c r="E1" s="844"/>
      <c r="F1" s="844"/>
    </row>
    <row r="2" spans="1:13" s="248" customFormat="1" ht="22.5" customHeight="1" x14ac:dyDescent="0.25">
      <c r="A2" s="841" t="s">
        <v>28</v>
      </c>
      <c r="B2" s="841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6" t="s">
        <v>164</v>
      </c>
      <c r="B3" s="837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41" t="s">
        <v>166</v>
      </c>
      <c r="B4" s="841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6" t="s">
        <v>174</v>
      </c>
      <c r="B5" s="847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6"/>
      <c r="B8" s="837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6" t="s">
        <v>8</v>
      </c>
      <c r="B9" s="837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9" t="s">
        <v>178</v>
      </c>
      <c r="I15" s="848" t="s">
        <v>177</v>
      </c>
      <c r="J15" s="848"/>
    </row>
    <row r="16" spans="1:13" ht="9" customHeight="1" x14ac:dyDescent="0.25">
      <c r="A16" s="264"/>
      <c r="B16" s="258"/>
      <c r="C16" s="257"/>
      <c r="D16" s="257"/>
      <c r="E16" s="244"/>
      <c r="F16" s="244"/>
      <c r="H16" s="849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45"/>
      <c r="B22" s="83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8" t="s">
        <v>58</v>
      </c>
      <c r="B25" s="838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9" t="s">
        <v>22</v>
      </c>
      <c r="B26" s="839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40" t="s">
        <v>60</v>
      </c>
      <c r="B27" s="840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3" t="s">
        <v>24</v>
      </c>
      <c r="B28" s="833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3" t="s">
        <v>26</v>
      </c>
      <c r="B29" s="833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4" t="s">
        <v>157</v>
      </c>
      <c r="B30" s="835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708" t="s">
        <v>0</v>
      </c>
      <c r="B1" s="708"/>
      <c r="C1" s="708"/>
      <c r="D1" s="708"/>
      <c r="E1" s="708"/>
      <c r="F1" s="708"/>
    </row>
    <row r="2" spans="1:11" s="33" customFormat="1" ht="32.25" customHeight="1" x14ac:dyDescent="0.25">
      <c r="A2" s="700" t="s">
        <v>28</v>
      </c>
      <c r="B2" s="700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701" t="s">
        <v>34</v>
      </c>
      <c r="B4" s="701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701" t="s">
        <v>35</v>
      </c>
      <c r="B5" s="701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701" t="s">
        <v>36</v>
      </c>
      <c r="B6" s="701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702" t="s">
        <v>37</v>
      </c>
      <c r="B7" s="702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701" t="s">
        <v>39</v>
      </c>
      <c r="B9" s="701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701" t="s">
        <v>40</v>
      </c>
      <c r="B10" s="701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701" t="s">
        <v>41</v>
      </c>
      <c r="B11" s="701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701" t="s">
        <v>42</v>
      </c>
      <c r="B12" s="701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702" t="s">
        <v>43</v>
      </c>
      <c r="B14" s="702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701" t="s">
        <v>39</v>
      </c>
      <c r="B16" s="701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701" t="s">
        <v>40</v>
      </c>
      <c r="B17" s="701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701" t="s">
        <v>41</v>
      </c>
      <c r="B18" s="701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701" t="s">
        <v>45</v>
      </c>
      <c r="B19" s="701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701" t="s">
        <v>46</v>
      </c>
      <c r="B20" s="701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701" t="s">
        <v>47</v>
      </c>
      <c r="B21" s="701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702" t="s">
        <v>48</v>
      </c>
      <c r="B22" s="702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702" t="s">
        <v>52</v>
      </c>
      <c r="B28" s="702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703" t="s">
        <v>148</v>
      </c>
      <c r="B30" s="70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705"/>
      <c r="B31" s="705"/>
      <c r="C31" s="49"/>
      <c r="D31" s="50"/>
      <c r="E31" s="51"/>
      <c r="F31" s="36"/>
      <c r="G31" s="36"/>
    </row>
    <row r="32" spans="1:11" ht="11.1" customHeight="1" x14ac:dyDescent="0.25">
      <c r="A32" s="703"/>
      <c r="B32" s="70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706" t="s">
        <v>58</v>
      </c>
      <c r="B48" s="706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707" t="s">
        <v>59</v>
      </c>
      <c r="B49" s="707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707" t="s">
        <v>60</v>
      </c>
      <c r="B50" s="707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704" t="s">
        <v>24</v>
      </c>
      <c r="B51" s="704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704" t="s">
        <v>26</v>
      </c>
      <c r="B52" s="704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704" t="s">
        <v>27</v>
      </c>
      <c r="B53" s="704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44" t="s">
        <v>173</v>
      </c>
      <c r="B1" s="844"/>
      <c r="C1" s="844"/>
      <c r="D1" s="844"/>
      <c r="E1" s="844"/>
      <c r="F1" s="844"/>
    </row>
    <row r="2" spans="1:13" s="248" customFormat="1" ht="22.5" customHeight="1" x14ac:dyDescent="0.25">
      <c r="A2" s="853" t="s">
        <v>28</v>
      </c>
      <c r="B2" s="85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6" t="s">
        <v>164</v>
      </c>
      <c r="B3" s="837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53" t="s">
        <v>166</v>
      </c>
      <c r="B4" s="85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6" t="s">
        <v>174</v>
      </c>
      <c r="B5" s="847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6"/>
      <c r="B8" s="837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6" t="s">
        <v>8</v>
      </c>
      <c r="B9" s="837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45"/>
      <c r="B22" s="83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8" t="s">
        <v>58</v>
      </c>
      <c r="B25" s="850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51" t="s">
        <v>22</v>
      </c>
      <c r="B26" s="852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6" t="s">
        <v>60</v>
      </c>
      <c r="B27" s="837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5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5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4" t="s">
        <v>157</v>
      </c>
      <c r="B30" s="835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97" t="s">
        <v>149</v>
      </c>
      <c r="B1" s="697"/>
      <c r="C1" s="697"/>
      <c r="D1" s="697"/>
      <c r="E1" s="697"/>
      <c r="F1" s="697"/>
    </row>
    <row r="2" spans="1:11" s="33" customFormat="1" ht="32.25" customHeight="1" x14ac:dyDescent="0.25">
      <c r="A2" s="700" t="s">
        <v>28</v>
      </c>
      <c r="B2" s="700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701" t="s">
        <v>34</v>
      </c>
      <c r="B4" s="701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701" t="s">
        <v>35</v>
      </c>
      <c r="B5" s="701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701" t="s">
        <v>36</v>
      </c>
      <c r="B6" s="701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702" t="s">
        <v>37</v>
      </c>
      <c r="B7" s="702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701" t="s">
        <v>39</v>
      </c>
      <c r="B9" s="701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701" t="s">
        <v>40</v>
      </c>
      <c r="B10" s="701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701" t="s">
        <v>41</v>
      </c>
      <c r="B11" s="701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701" t="s">
        <v>42</v>
      </c>
      <c r="B12" s="701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702" t="s">
        <v>43</v>
      </c>
      <c r="B14" s="702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701" t="s">
        <v>39</v>
      </c>
      <c r="B16" s="701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701" t="s">
        <v>40</v>
      </c>
      <c r="B17" s="701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701" t="s">
        <v>41</v>
      </c>
      <c r="B18" s="701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701" t="s">
        <v>45</v>
      </c>
      <c r="B19" s="701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701" t="s">
        <v>46</v>
      </c>
      <c r="B20" s="701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701" t="s">
        <v>47</v>
      </c>
      <c r="B21" s="701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702" t="s">
        <v>48</v>
      </c>
      <c r="B22" s="702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702" t="s">
        <v>52</v>
      </c>
      <c r="B28" s="702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9" t="s">
        <v>53</v>
      </c>
      <c r="B30" s="710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705"/>
      <c r="B31" s="705"/>
      <c r="C31" s="49"/>
      <c r="D31" s="50"/>
      <c r="E31" s="51"/>
      <c r="F31" s="36"/>
      <c r="G31" s="77"/>
    </row>
    <row r="32" spans="1:11" ht="14.1" customHeight="1" x14ac:dyDescent="0.25">
      <c r="A32" s="703" t="s">
        <v>8</v>
      </c>
      <c r="B32" s="70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706" t="s">
        <v>58</v>
      </c>
      <c r="B48" s="706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707" t="s">
        <v>59</v>
      </c>
      <c r="B49" s="707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707" t="s">
        <v>60</v>
      </c>
      <c r="B50" s="707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704" t="s">
        <v>24</v>
      </c>
      <c r="B51" s="704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704" t="s">
        <v>26</v>
      </c>
      <c r="B52" s="704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704" t="s">
        <v>27</v>
      </c>
      <c r="B53" s="704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97" t="s">
        <v>150</v>
      </c>
      <c r="B1" s="697"/>
      <c r="C1" s="697"/>
      <c r="D1" s="697"/>
      <c r="E1" s="697"/>
      <c r="F1" s="697"/>
    </row>
    <row r="2" spans="1:11" s="33" customFormat="1" ht="25.5" customHeight="1" x14ac:dyDescent="0.25">
      <c r="A2" s="700" t="s">
        <v>28</v>
      </c>
      <c r="B2" s="700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701" t="s">
        <v>39</v>
      </c>
      <c r="B4" s="701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701" t="s">
        <v>40</v>
      </c>
      <c r="B5" s="701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701" t="s">
        <v>41</v>
      </c>
      <c r="B6" s="701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701" t="s">
        <v>42</v>
      </c>
      <c r="B7" s="701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702" t="s">
        <v>43</v>
      </c>
      <c r="B8" s="702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701" t="s">
        <v>39</v>
      </c>
      <c r="B10" s="701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701" t="s">
        <v>40</v>
      </c>
      <c r="B11" s="701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701" t="s">
        <v>41</v>
      </c>
      <c r="B12" s="701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702" t="s">
        <v>48</v>
      </c>
      <c r="B13" s="702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702" t="s">
        <v>52</v>
      </c>
      <c r="B19" s="702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3" t="s">
        <v>148</v>
      </c>
      <c r="B21" s="70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705"/>
      <c r="B22" s="705"/>
      <c r="C22" s="49"/>
      <c r="D22" s="50"/>
      <c r="E22" s="51"/>
      <c r="F22" s="36"/>
      <c r="G22" s="77"/>
    </row>
    <row r="23" spans="1:11" ht="14.1" customHeight="1" x14ac:dyDescent="0.25">
      <c r="A23" s="703" t="s">
        <v>8</v>
      </c>
      <c r="B23" s="70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706" t="s">
        <v>58</v>
      </c>
      <c r="B39" s="706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707" t="s">
        <v>59</v>
      </c>
      <c r="B40" s="707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707" t="s">
        <v>60</v>
      </c>
      <c r="B41" s="707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704" t="s">
        <v>24</v>
      </c>
      <c r="B42" s="704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704" t="s">
        <v>26</v>
      </c>
      <c r="B43" s="704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704" t="s">
        <v>27</v>
      </c>
      <c r="B44" s="704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97" t="s">
        <v>152</v>
      </c>
      <c r="B1" s="697"/>
      <c r="C1" s="697"/>
      <c r="D1" s="697"/>
      <c r="E1" s="697"/>
      <c r="F1" s="697"/>
    </row>
    <row r="2" spans="1:11" s="33" customFormat="1" ht="27.75" customHeight="1" x14ac:dyDescent="0.25">
      <c r="A2" s="700" t="s">
        <v>28</v>
      </c>
      <c r="B2" s="700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701" t="s">
        <v>39</v>
      </c>
      <c r="B4" s="701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701" t="s">
        <v>40</v>
      </c>
      <c r="B5" s="701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701" t="s">
        <v>41</v>
      </c>
      <c r="B6" s="701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701" t="s">
        <v>42</v>
      </c>
      <c r="B7" s="701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702" t="s">
        <v>43</v>
      </c>
      <c r="B8" s="702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701" t="s">
        <v>39</v>
      </c>
      <c r="B10" s="701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701" t="s">
        <v>40</v>
      </c>
      <c r="B11" s="701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701" t="s">
        <v>41</v>
      </c>
      <c r="B12" s="701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702" t="s">
        <v>48</v>
      </c>
      <c r="B13" s="702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702" t="s">
        <v>52</v>
      </c>
      <c r="B19" s="702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11" t="s">
        <v>148</v>
      </c>
      <c r="B21" s="712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705"/>
      <c r="B22" s="705"/>
      <c r="C22" s="49"/>
      <c r="D22" s="50"/>
      <c r="E22" s="51"/>
      <c r="F22" s="36"/>
      <c r="G22" s="77"/>
    </row>
    <row r="23" spans="1:11" ht="14.1" hidden="1" customHeight="1" x14ac:dyDescent="0.25">
      <c r="A23" s="703" t="s">
        <v>8</v>
      </c>
      <c r="B23" s="70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706" t="s">
        <v>58</v>
      </c>
      <c r="B39" s="706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707" t="s">
        <v>59</v>
      </c>
      <c r="B40" s="707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707" t="s">
        <v>60</v>
      </c>
      <c r="B41" s="707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704" t="s">
        <v>24</v>
      </c>
      <c r="B42" s="704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704" t="s">
        <v>26</v>
      </c>
      <c r="B43" s="704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704" t="s">
        <v>27</v>
      </c>
      <c r="B44" s="704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97" t="s">
        <v>61</v>
      </c>
      <c r="B1" s="697"/>
      <c r="C1" s="697"/>
      <c r="D1" s="697"/>
      <c r="E1" s="697"/>
      <c r="F1" s="697"/>
    </row>
    <row r="2" spans="1:11" s="33" customFormat="1" ht="26.25" customHeight="1" x14ac:dyDescent="0.25">
      <c r="A2" s="700" t="s">
        <v>28</v>
      </c>
      <c r="B2" s="700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701" t="s">
        <v>39</v>
      </c>
      <c r="B4" s="701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701" t="s">
        <v>40</v>
      </c>
      <c r="B5" s="701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701" t="s">
        <v>41</v>
      </c>
      <c r="B6" s="701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701" t="s">
        <v>42</v>
      </c>
      <c r="B7" s="701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702" t="s">
        <v>43</v>
      </c>
      <c r="B8" s="702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701" t="s">
        <v>39</v>
      </c>
      <c r="B10" s="701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701" t="s">
        <v>40</v>
      </c>
      <c r="B11" s="701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701" t="s">
        <v>41</v>
      </c>
      <c r="B12" s="701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702" t="s">
        <v>48</v>
      </c>
      <c r="B13" s="702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702" t="s">
        <v>52</v>
      </c>
      <c r="B19" s="702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703" t="s">
        <v>148</v>
      </c>
      <c r="B21" s="70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705"/>
      <c r="B22" s="705"/>
      <c r="C22" s="49"/>
      <c r="D22" s="50"/>
      <c r="E22" s="51"/>
      <c r="F22" s="36"/>
      <c r="G22" s="77"/>
    </row>
    <row r="23" spans="1:11" ht="14.1" customHeight="1" x14ac:dyDescent="0.25">
      <c r="A23" s="703" t="s">
        <v>8</v>
      </c>
      <c r="B23" s="70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706" t="s">
        <v>58</v>
      </c>
      <c r="B39" s="706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707" t="s">
        <v>59</v>
      </c>
      <c r="B40" s="707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707" t="s">
        <v>60</v>
      </c>
      <c r="B41" s="707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704" t="s">
        <v>24</v>
      </c>
      <c r="B42" s="704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704" t="s">
        <v>26</v>
      </c>
      <c r="B43" s="704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704" t="s">
        <v>27</v>
      </c>
      <c r="B44" s="704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13" t="s">
        <v>62</v>
      </c>
      <c r="B1" s="713"/>
      <c r="C1" s="713"/>
      <c r="D1" s="713"/>
      <c r="E1" s="713"/>
      <c r="F1" s="713"/>
      <c r="G1" s="713"/>
    </row>
    <row r="2" spans="1:11" s="33" customFormat="1" ht="32.25" customHeight="1" x14ac:dyDescent="0.25">
      <c r="A2" s="700" t="s">
        <v>28</v>
      </c>
      <c r="B2" s="700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701" t="s">
        <v>34</v>
      </c>
      <c r="B4" s="701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701" t="s">
        <v>35</v>
      </c>
      <c r="B5" s="701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701" t="s">
        <v>36</v>
      </c>
      <c r="B6" s="701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02" t="s">
        <v>37</v>
      </c>
      <c r="B7" s="70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701" t="s">
        <v>68</v>
      </c>
      <c r="B9" s="701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701" t="s">
        <v>69</v>
      </c>
      <c r="B10" s="701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701" t="s">
        <v>70</v>
      </c>
      <c r="B11" s="701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701" t="s">
        <v>71</v>
      </c>
      <c r="B12" s="701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702" t="s">
        <v>72</v>
      </c>
      <c r="B14" s="702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701" t="s">
        <v>39</v>
      </c>
      <c r="B16" s="701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701" t="s">
        <v>40</v>
      </c>
      <c r="B17" s="701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701" t="s">
        <v>41</v>
      </c>
      <c r="B18" s="701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701" t="s">
        <v>45</v>
      </c>
      <c r="B19" s="701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701" t="s">
        <v>46</v>
      </c>
      <c r="B20" s="701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701" t="s">
        <v>47</v>
      </c>
      <c r="B21" s="701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702" t="s">
        <v>74</v>
      </c>
      <c r="B22" s="702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702" t="s">
        <v>52</v>
      </c>
      <c r="B28" s="702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703" t="s">
        <v>7</v>
      </c>
      <c r="B30" s="70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705"/>
      <c r="B31" s="705"/>
      <c r="C31" s="49"/>
      <c r="D31" s="50"/>
      <c r="E31" s="51"/>
      <c r="F31" s="51"/>
      <c r="G31" s="36"/>
    </row>
    <row r="32" spans="1:11" ht="14.1" customHeight="1" x14ac:dyDescent="0.25">
      <c r="A32" s="703" t="s">
        <v>8</v>
      </c>
      <c r="B32" s="70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706" t="s">
        <v>58</v>
      </c>
      <c r="B48" s="706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707" t="s">
        <v>59</v>
      </c>
      <c r="B49" s="707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707" t="s">
        <v>60</v>
      </c>
      <c r="B50" s="707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704" t="s">
        <v>24</v>
      </c>
      <c r="B51" s="704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704" t="s">
        <v>26</v>
      </c>
      <c r="B52" s="704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704" t="s">
        <v>27</v>
      </c>
      <c r="B53" s="704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13" t="s">
        <v>76</v>
      </c>
      <c r="B1" s="713"/>
      <c r="C1" s="713"/>
      <c r="D1" s="713"/>
      <c r="E1" s="713"/>
      <c r="F1" s="713"/>
      <c r="G1" s="713"/>
    </row>
    <row r="2" spans="1:11" s="33" customFormat="1" ht="30" customHeight="1" x14ac:dyDescent="0.25">
      <c r="A2" s="700" t="s">
        <v>28</v>
      </c>
      <c r="B2" s="700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701" t="s">
        <v>34</v>
      </c>
      <c r="B4" s="701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701" t="s">
        <v>35</v>
      </c>
      <c r="B5" s="701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701" t="s">
        <v>36</v>
      </c>
      <c r="B6" s="701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702" t="s">
        <v>37</v>
      </c>
      <c r="B7" s="702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701" t="s">
        <v>68</v>
      </c>
      <c r="B9" s="701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701" t="s">
        <v>69</v>
      </c>
      <c r="B10" s="701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701" t="s">
        <v>70</v>
      </c>
      <c r="B11" s="701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701" t="s">
        <v>71</v>
      </c>
      <c r="B12" s="701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702" t="s">
        <v>72</v>
      </c>
      <c r="B14" s="702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701" t="s">
        <v>39</v>
      </c>
      <c r="B16" s="701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701" t="s">
        <v>40</v>
      </c>
      <c r="B17" s="701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701" t="s">
        <v>41</v>
      </c>
      <c r="B18" s="701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701" t="s">
        <v>45</v>
      </c>
      <c r="B19" s="701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701" t="s">
        <v>46</v>
      </c>
      <c r="B20" s="701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701" t="s">
        <v>47</v>
      </c>
      <c r="B21" s="701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702" t="s">
        <v>74</v>
      </c>
      <c r="B22" s="702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702" t="s">
        <v>52</v>
      </c>
      <c r="B28" s="702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703" t="s">
        <v>7</v>
      </c>
      <c r="B30" s="70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705"/>
      <c r="B31" s="705"/>
      <c r="C31" s="49"/>
      <c r="D31" s="50"/>
      <c r="E31" s="51"/>
      <c r="F31" s="51"/>
      <c r="G31" s="36"/>
    </row>
    <row r="32" spans="1:11" ht="11.1" customHeight="1" x14ac:dyDescent="0.25">
      <c r="A32" s="703" t="s">
        <v>8</v>
      </c>
      <c r="B32" s="70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706" t="s">
        <v>58</v>
      </c>
      <c r="B48" s="706"/>
      <c r="C48" s="54"/>
      <c r="D48" s="67">
        <v>600000</v>
      </c>
      <c r="E48" s="56"/>
      <c r="F48" s="56"/>
    </row>
    <row r="49" spans="1:11" ht="14.1" hidden="1" customHeight="1" x14ac:dyDescent="0.25">
      <c r="A49" s="707" t="s">
        <v>59</v>
      </c>
      <c r="B49" s="707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707" t="s">
        <v>60</v>
      </c>
      <c r="B50" s="707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704" t="s">
        <v>24</v>
      </c>
      <c r="B51" s="704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704" t="s">
        <v>26</v>
      </c>
      <c r="B52" s="704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704" t="s">
        <v>27</v>
      </c>
      <c r="B53" s="704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30</vt:i4>
      </vt:variant>
      <vt:variant>
        <vt:lpstr>Intervalos nomeados</vt:lpstr>
      </vt:variant>
      <vt:variant>
        <vt:i4>7</vt:i4>
      </vt:variant>
    </vt:vector>
  </HeadingPairs>
  <TitlesOfParts>
    <vt:vector size="37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JACAREPAGUA LOTE 5 </vt:lpstr>
      <vt:lpstr>Lote 5 - Jacarepaguá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'JACAREPAGUA LOTE 5 '!Area_de_impressao</vt:lpstr>
      <vt:lpstr>'LIFECARE 6 CONF.'!Area_de_impressao</vt:lpstr>
      <vt:lpstr>'Lote 5 - Jacarepaguá'!Area_de_impressao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Laura Alves Rodrigues</cp:lastModifiedBy>
  <cp:revision>11</cp:revision>
  <cp:lastPrinted>2023-08-11T15:03:37Z</cp:lastPrinted>
  <dcterms:created xsi:type="dcterms:W3CDTF">2020-09-29T01:25:53Z</dcterms:created>
  <dcterms:modified xsi:type="dcterms:W3CDTF">2024-03-08T21:06:21Z</dcterms:modified>
  <dc:language>pt-BR</dc:language>
</cp:coreProperties>
</file>